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cile\Desktop\"/>
    </mc:Choice>
  </mc:AlternateContent>
  <bookViews>
    <workbookView xWindow="0" yWindow="0" windowWidth="19200" windowHeight="6350" tabRatio="695"/>
  </bookViews>
  <sheets>
    <sheet name="Introduction" sheetId="1" r:id="rId1"/>
    <sheet name="A_Summary" sheetId="2" r:id="rId2"/>
    <sheet name="B_OPS" sheetId="3" r:id="rId3"/>
    <sheet name="C_ABOD" sheetId="4" r:id="rId4"/>
    <sheet name="C_1_TA" sheetId="5" r:id="rId5"/>
    <sheet name="D_Positions" sheetId="6" r:id="rId6"/>
    <sheet name="Calculator" sheetId="8" r:id="rId7"/>
    <sheet name="Ref_Data" sheetId="9" state="hidden" r:id="rId8"/>
  </sheets>
  <definedNames>
    <definedName name="_xlnm._FilterDatabase" localSheetId="5" hidden="1">D_Positions!$A$5:$U$31</definedName>
    <definedName name="B.2" localSheetId="6">#REF!</definedName>
    <definedName name="B.2" localSheetId="5">#REF!</definedName>
    <definedName name="B.2" localSheetId="0">#REF!</definedName>
    <definedName name="B.2">#REF!</definedName>
    <definedName name="Print_Area_M" localSheetId="6">#REF!</definedName>
    <definedName name="Print_Area_M" localSheetId="5">#REF!</definedName>
    <definedName name="Print_Area_M" localSheetId="0">#REF!</definedName>
    <definedName name="Print_Area_M">#REF!</definedName>
    <definedName name="Print_Area_MI" localSheetId="6">#REF!</definedName>
    <definedName name="Print_Area_MI" localSheetId="5">#REF!</definedName>
    <definedName name="Print_Area_MI" localSheetId="0">#REF!</definedName>
    <definedName name="Print_Area_MI">#REF!</definedName>
    <definedName name="_xlnm.Print_Titles" localSheetId="1">A_Summary!$1:$5</definedName>
    <definedName name="_xlnm.Print_Titles" localSheetId="2">B_OPS!$1:$6</definedName>
    <definedName name="_xlnm.Print_Titles" localSheetId="4">C_1_TA!$1:$5</definedName>
    <definedName name="_xlnm.Print_Titles" localSheetId="3">C_ABOD!$1:$5</definedName>
    <definedName name="_xlnm.Print_Titles" localSheetId="5">D_Positions!$1:$5</definedName>
    <definedName name="_xlnm.Print_Titles" localSheetId="7">Ref_Data!$1:$2</definedName>
    <definedName name="Z_685C868C_3F33_4A77_9B60_B01D7136CD12_.wvu.FilterData" localSheetId="5" hidden="1">D_Positions!$A$5:$K$30</definedName>
    <definedName name="Z_685C868C_3F33_4A77_9B60_B01D7136CD12_.wvu.PrintTitles" localSheetId="1" hidden="1">A_Summary!$1:$5</definedName>
    <definedName name="Z_685C868C_3F33_4A77_9B60_B01D7136CD12_.wvu.PrintTitles" localSheetId="2" hidden="1">B_OPS!$1:$6</definedName>
    <definedName name="Z_685C868C_3F33_4A77_9B60_B01D7136CD12_.wvu.PrintTitles" localSheetId="4" hidden="1">C_1_TA!$1:$5</definedName>
    <definedName name="Z_685C868C_3F33_4A77_9B60_B01D7136CD12_.wvu.PrintTitles" localSheetId="3" hidden="1">C_ABOD!$1:$5</definedName>
    <definedName name="Z_685C868C_3F33_4A77_9B60_B01D7136CD12_.wvu.PrintTitles" localSheetId="5" hidden="1">D_Positions!$1:$5</definedName>
    <definedName name="Z_685C868C_3F33_4A77_9B60_B01D7136CD12_.wvu.PrintTitles" localSheetId="7" hidden="1">Ref_Data!$1:$2</definedName>
    <definedName name="Z_82FC6A6C_77BB_4D4E_B764_ABFFBFA8BC83_.wvu.FilterData" localSheetId="5" hidden="1">D_Positions!$A$5:$K$30</definedName>
    <definedName name="Z_82FC6A6C_77BB_4D4E_B764_ABFFBFA8BC83_.wvu.PrintTitles" localSheetId="1" hidden="1">A_Summary!$1:$5</definedName>
    <definedName name="Z_82FC6A6C_77BB_4D4E_B764_ABFFBFA8BC83_.wvu.PrintTitles" localSheetId="2" hidden="1">B_OPS!$1:$6</definedName>
    <definedName name="Z_82FC6A6C_77BB_4D4E_B764_ABFFBFA8BC83_.wvu.PrintTitles" localSheetId="4" hidden="1">C_1_TA!$1:$5</definedName>
    <definedName name="Z_82FC6A6C_77BB_4D4E_B764_ABFFBFA8BC83_.wvu.PrintTitles" localSheetId="3" hidden="1">C_ABOD!$1:$5</definedName>
    <definedName name="Z_82FC6A6C_77BB_4D4E_B764_ABFFBFA8BC83_.wvu.PrintTitles" localSheetId="5" hidden="1">D_Positions!$1:$5</definedName>
    <definedName name="Z_82FC6A6C_77BB_4D4E_B764_ABFFBFA8BC83_.wvu.PrintTitles" localSheetId="7" hidden="1">Ref_Data!$1:$2</definedName>
  </definedNames>
  <calcPr calcId="191029"/>
  <customWorkbookViews>
    <customWorkbookView name="Soo-Jin Rhee - Personal View" guid="{82FC6A6C-77BB-4D4E-B764-ABFFBFA8BC83}" mergeInterval="0" personalView="1" maximized="1" xWindow="-8" yWindow="-8" windowWidth="1936" windowHeight="1056" tabRatio="892" activeSheetId="6"/>
    <customWorkbookView name="Arman Harutyunyan - Personal View" guid="{685C868C-3F33-4A77-9B60-B01D7136CD12}" mergeInterval="0" personalView="1" maximized="1" xWindow="84" yWindow="-11" windowWidth="1847" windowHeight="1102" tabRatio="805" activeSheetId="7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" i="3" l="1"/>
  <c r="J26" i="4" l="1"/>
  <c r="M7" i="2" l="1"/>
  <c r="M8" i="2"/>
  <c r="P7" i="2" l="1"/>
  <c r="O7" i="2"/>
  <c r="L7" i="2"/>
  <c r="P6" i="2" l="1"/>
  <c r="O6" i="2" l="1"/>
  <c r="L16" i="5" l="1"/>
  <c r="H16" i="5"/>
  <c r="N15" i="6"/>
  <c r="L14" i="3" l="1"/>
  <c r="L15" i="5" l="1"/>
  <c r="L14" i="5"/>
  <c r="L13" i="5"/>
  <c r="L12" i="5"/>
  <c r="L7" i="5"/>
  <c r="H15" i="5"/>
  <c r="H14" i="5"/>
  <c r="H13" i="5"/>
  <c r="H8" i="5"/>
  <c r="H9" i="5"/>
  <c r="H10" i="5"/>
  <c r="H11" i="5"/>
  <c r="L11" i="5"/>
  <c r="L10" i="5"/>
  <c r="L9" i="5"/>
  <c r="L6" i="5"/>
  <c r="N18" i="6" l="1"/>
  <c r="N17" i="6"/>
  <c r="N16" i="6"/>
  <c r="N14" i="6" l="1"/>
  <c r="N13" i="6"/>
  <c r="N8" i="6"/>
  <c r="K11" i="2" l="1"/>
  <c r="K10" i="2"/>
  <c r="K9" i="2"/>
  <c r="H11" i="2"/>
  <c r="H10" i="2"/>
  <c r="H9" i="2"/>
  <c r="I9" i="3"/>
  <c r="N6" i="6" l="1"/>
  <c r="N7" i="6"/>
  <c r="N9" i="6"/>
  <c r="N10" i="6"/>
  <c r="N11" i="6"/>
  <c r="N12" i="6"/>
  <c r="N19" i="6"/>
  <c r="N20" i="6"/>
  <c r="N21" i="6"/>
  <c r="N22" i="6"/>
  <c r="N23" i="6"/>
  <c r="N24" i="6"/>
  <c r="N25" i="6"/>
  <c r="N26" i="6"/>
  <c r="N27" i="6"/>
  <c r="N28" i="6"/>
  <c r="N29" i="6"/>
  <c r="N30" i="6"/>
  <c r="L31" i="6"/>
  <c r="J7" i="2" s="1"/>
  <c r="M31" i="6"/>
  <c r="AA16" i="8"/>
  <c r="M16" i="8"/>
  <c r="AA15" i="8"/>
  <c r="Z15" i="8"/>
  <c r="M15" i="8"/>
  <c r="L15" i="8"/>
  <c r="AA14" i="8"/>
  <c r="Z14" i="8"/>
  <c r="Y14" i="8"/>
  <c r="M14" i="8"/>
  <c r="L14" i="8"/>
  <c r="K14" i="8"/>
  <c r="AA13" i="8"/>
  <c r="Z13" i="8"/>
  <c r="Y13" i="8"/>
  <c r="X13" i="8"/>
  <c r="M13" i="8"/>
  <c r="L13" i="8"/>
  <c r="K13" i="8"/>
  <c r="J13" i="8"/>
  <c r="AA12" i="8"/>
  <c r="Z12" i="8"/>
  <c r="Y12" i="8"/>
  <c r="X12" i="8"/>
  <c r="W12" i="8"/>
  <c r="M12" i="8"/>
  <c r="L12" i="8"/>
  <c r="K12" i="8"/>
  <c r="J12" i="8"/>
  <c r="I12" i="8"/>
  <c r="AA11" i="8"/>
  <c r="Z11" i="8"/>
  <c r="Y11" i="8"/>
  <c r="X11" i="8"/>
  <c r="W11" i="8"/>
  <c r="V11" i="8"/>
  <c r="M11" i="8"/>
  <c r="L11" i="8"/>
  <c r="K11" i="8"/>
  <c r="J11" i="8"/>
  <c r="I11" i="8"/>
  <c r="H11" i="8"/>
  <c r="AA10" i="8"/>
  <c r="Z10" i="8"/>
  <c r="Y10" i="8"/>
  <c r="X10" i="8"/>
  <c r="W10" i="8"/>
  <c r="V10" i="8"/>
  <c r="U10" i="8"/>
  <c r="M10" i="8"/>
  <c r="L10" i="8"/>
  <c r="K10" i="8"/>
  <c r="J10" i="8"/>
  <c r="I10" i="8"/>
  <c r="H10" i="8"/>
  <c r="G10" i="8"/>
  <c r="AA9" i="8"/>
  <c r="Z9" i="8"/>
  <c r="Y9" i="8"/>
  <c r="X9" i="8"/>
  <c r="W9" i="8"/>
  <c r="V9" i="8"/>
  <c r="U9" i="8"/>
  <c r="T9" i="8"/>
  <c r="M9" i="8"/>
  <c r="L9" i="8"/>
  <c r="K9" i="8"/>
  <c r="J9" i="8"/>
  <c r="I9" i="8"/>
  <c r="H9" i="8"/>
  <c r="G9" i="8"/>
  <c r="F9" i="8"/>
  <c r="AA8" i="8"/>
  <c r="Z8" i="8"/>
  <c r="Y8" i="8"/>
  <c r="X8" i="8"/>
  <c r="W8" i="8"/>
  <c r="V8" i="8"/>
  <c r="U8" i="8"/>
  <c r="T8" i="8"/>
  <c r="S8" i="8"/>
  <c r="M8" i="8"/>
  <c r="L8" i="8"/>
  <c r="K8" i="8"/>
  <c r="J8" i="8"/>
  <c r="I8" i="8"/>
  <c r="H8" i="8"/>
  <c r="G8" i="8"/>
  <c r="F8" i="8"/>
  <c r="E8" i="8"/>
  <c r="AA7" i="8"/>
  <c r="Z7" i="8"/>
  <c r="Y7" i="8"/>
  <c r="X7" i="8"/>
  <c r="W7" i="8"/>
  <c r="V7" i="8"/>
  <c r="U7" i="8"/>
  <c r="T7" i="8"/>
  <c r="S7" i="8"/>
  <c r="R7" i="8"/>
  <c r="M7" i="8"/>
  <c r="L7" i="8"/>
  <c r="K7" i="8"/>
  <c r="J7" i="8"/>
  <c r="I7" i="8"/>
  <c r="H7" i="8"/>
  <c r="G7" i="8"/>
  <c r="F7" i="8"/>
  <c r="E7" i="8"/>
  <c r="D7" i="8"/>
  <c r="AA6" i="8"/>
  <c r="Z6" i="8"/>
  <c r="Y6" i="8"/>
  <c r="X6" i="8"/>
  <c r="W6" i="8"/>
  <c r="V6" i="8"/>
  <c r="U6" i="8"/>
  <c r="T6" i="8"/>
  <c r="S6" i="8"/>
  <c r="R6" i="8"/>
  <c r="Q6" i="8"/>
  <c r="M6" i="8"/>
  <c r="L6" i="8"/>
  <c r="K6" i="8"/>
  <c r="J6" i="8"/>
  <c r="I6" i="8"/>
  <c r="H6" i="8"/>
  <c r="G6" i="8"/>
  <c r="F6" i="8"/>
  <c r="E6" i="8"/>
  <c r="D6" i="8"/>
  <c r="C6" i="8"/>
  <c r="AA5" i="8"/>
  <c r="Z5" i="8"/>
  <c r="Y5" i="8"/>
  <c r="X5" i="8"/>
  <c r="W5" i="8"/>
  <c r="V5" i="8"/>
  <c r="U5" i="8"/>
  <c r="T5" i="8"/>
  <c r="S5" i="8"/>
  <c r="R5" i="8"/>
  <c r="Q5" i="8"/>
  <c r="P5" i="8"/>
  <c r="M5" i="8"/>
  <c r="L5" i="8"/>
  <c r="K5" i="8"/>
  <c r="J5" i="8"/>
  <c r="I5" i="8"/>
  <c r="H5" i="8"/>
  <c r="G5" i="8"/>
  <c r="F5" i="8"/>
  <c r="E5" i="8"/>
  <c r="D5" i="8"/>
  <c r="C5" i="8"/>
  <c r="B5" i="8"/>
  <c r="L8" i="5"/>
  <c r="L18" i="5"/>
  <c r="L19" i="5"/>
  <c r="L20" i="5"/>
  <c r="L21" i="5"/>
  <c r="L22" i="5"/>
  <c r="M23" i="5"/>
  <c r="N26" i="4" s="1"/>
  <c r="P8" i="2" s="1"/>
  <c r="O23" i="2"/>
  <c r="L23" i="2"/>
  <c r="Q22" i="2"/>
  <c r="N22" i="2"/>
  <c r="Q21" i="2"/>
  <c r="N21" i="2"/>
  <c r="Q20" i="2"/>
  <c r="N20" i="2"/>
  <c r="Q19" i="2"/>
  <c r="N19" i="2"/>
  <c r="Q18" i="2"/>
  <c r="N18" i="2"/>
  <c r="Q17" i="2"/>
  <c r="N17" i="2"/>
  <c r="Q16" i="2"/>
  <c r="N16" i="2"/>
  <c r="Q15" i="2"/>
  <c r="N15" i="2"/>
  <c r="Q14" i="2"/>
  <c r="N14" i="2"/>
  <c r="Q13" i="2"/>
  <c r="N13" i="2"/>
  <c r="Q12" i="2"/>
  <c r="N12" i="2"/>
  <c r="Q11" i="2"/>
  <c r="N11" i="2"/>
  <c r="Q10" i="2"/>
  <c r="N10" i="2"/>
  <c r="Q9" i="2"/>
  <c r="N9" i="2"/>
  <c r="Q6" i="2"/>
  <c r="Q25" i="3"/>
  <c r="P25" i="3"/>
  <c r="N25" i="3"/>
  <c r="N6" i="2" s="1"/>
  <c r="R24" i="3"/>
  <c r="O24" i="3"/>
  <c r="R23" i="3"/>
  <c r="O23" i="3"/>
  <c r="R22" i="3"/>
  <c r="O22" i="3"/>
  <c r="R21" i="3"/>
  <c r="O21" i="3"/>
  <c r="R20" i="3"/>
  <c r="O20" i="3"/>
  <c r="R19" i="3"/>
  <c r="O19" i="3"/>
  <c r="R18" i="3"/>
  <c r="O18" i="3"/>
  <c r="R17" i="3"/>
  <c r="O17" i="3"/>
  <c r="R16" i="3"/>
  <c r="O16" i="3"/>
  <c r="R15" i="3"/>
  <c r="O15" i="3"/>
  <c r="R14" i="3"/>
  <c r="O14" i="3"/>
  <c r="R13" i="3"/>
  <c r="O13" i="3"/>
  <c r="R12" i="3"/>
  <c r="O12" i="3"/>
  <c r="R11" i="3"/>
  <c r="O11" i="3"/>
  <c r="R10" i="3"/>
  <c r="O10" i="3"/>
  <c r="R9" i="3"/>
  <c r="O9" i="3"/>
  <c r="R8" i="3"/>
  <c r="O8" i="3"/>
  <c r="R7" i="3"/>
  <c r="O7" i="3"/>
  <c r="M26" i="4"/>
  <c r="K26" i="4"/>
  <c r="O25" i="4"/>
  <c r="L25" i="4"/>
  <c r="O24" i="4"/>
  <c r="L24" i="4"/>
  <c r="O23" i="4"/>
  <c r="L23" i="4"/>
  <c r="O22" i="4"/>
  <c r="L22" i="4"/>
  <c r="O21" i="4"/>
  <c r="L21" i="4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L12" i="4"/>
  <c r="O11" i="4"/>
  <c r="L11" i="4"/>
  <c r="O10" i="4"/>
  <c r="L10" i="4"/>
  <c r="O9" i="4"/>
  <c r="L9" i="4"/>
  <c r="O8" i="4"/>
  <c r="L8" i="4"/>
  <c r="O7" i="4"/>
  <c r="L7" i="4"/>
  <c r="L6" i="4"/>
  <c r="H22" i="5"/>
  <c r="H21" i="5"/>
  <c r="H20" i="5"/>
  <c r="H19" i="5"/>
  <c r="H18" i="5"/>
  <c r="K22" i="2"/>
  <c r="H22" i="2"/>
  <c r="K21" i="2"/>
  <c r="H21" i="2"/>
  <c r="K20" i="2"/>
  <c r="H20" i="2"/>
  <c r="K19" i="2"/>
  <c r="H19" i="2"/>
  <c r="K18" i="2"/>
  <c r="H18" i="2"/>
  <c r="K17" i="2"/>
  <c r="H17" i="2"/>
  <c r="K16" i="2"/>
  <c r="H16" i="2"/>
  <c r="K15" i="2"/>
  <c r="H15" i="2"/>
  <c r="K14" i="2"/>
  <c r="H14" i="2"/>
  <c r="K13" i="2"/>
  <c r="H13" i="2"/>
  <c r="K12" i="2"/>
  <c r="H12" i="2"/>
  <c r="G26" i="4"/>
  <c r="D26" i="4"/>
  <c r="I25" i="4"/>
  <c r="F25" i="4"/>
  <c r="I24" i="4"/>
  <c r="F24" i="4"/>
  <c r="I23" i="4"/>
  <c r="F23" i="4"/>
  <c r="I22" i="4"/>
  <c r="F22" i="4"/>
  <c r="I21" i="4"/>
  <c r="F21" i="4"/>
  <c r="I20" i="4"/>
  <c r="F20" i="4"/>
  <c r="I19" i="4"/>
  <c r="F19" i="4"/>
  <c r="I18" i="4"/>
  <c r="F18" i="4"/>
  <c r="I17" i="4"/>
  <c r="F17" i="4"/>
  <c r="I16" i="4"/>
  <c r="F16" i="4"/>
  <c r="I15" i="4"/>
  <c r="F15" i="4"/>
  <c r="I14" i="4"/>
  <c r="F14" i="4"/>
  <c r="I13" i="4"/>
  <c r="F13" i="4"/>
  <c r="I12" i="4"/>
  <c r="F12" i="4"/>
  <c r="I11" i="4"/>
  <c r="F11" i="4"/>
  <c r="I10" i="4"/>
  <c r="F10" i="4"/>
  <c r="I9" i="4"/>
  <c r="F9" i="4"/>
  <c r="I8" i="4"/>
  <c r="F8" i="4" s="1"/>
  <c r="I7" i="4"/>
  <c r="F7" i="4"/>
  <c r="F6" i="4"/>
  <c r="L24" i="3"/>
  <c r="I24" i="3"/>
  <c r="L23" i="3"/>
  <c r="I23" i="3"/>
  <c r="L22" i="3"/>
  <c r="I22" i="3"/>
  <c r="L21" i="3"/>
  <c r="I21" i="3"/>
  <c r="L20" i="3"/>
  <c r="I20" i="3"/>
  <c r="L19" i="3"/>
  <c r="I19" i="3"/>
  <c r="L18" i="3"/>
  <c r="I18" i="3"/>
  <c r="L17" i="3"/>
  <c r="I17" i="3"/>
  <c r="L16" i="3"/>
  <c r="I16" i="3"/>
  <c r="L15" i="3"/>
  <c r="I15" i="3"/>
  <c r="I14" i="3"/>
  <c r="L13" i="3"/>
  <c r="I13" i="3"/>
  <c r="L12" i="3"/>
  <c r="I12" i="3"/>
  <c r="L11" i="3"/>
  <c r="I11" i="3"/>
  <c r="L10" i="3"/>
  <c r="I10" i="3"/>
  <c r="L9" i="3"/>
  <c r="L8" i="3"/>
  <c r="I8" i="3"/>
  <c r="L7" i="3"/>
  <c r="I7" i="3"/>
  <c r="K25" i="3"/>
  <c r="J6" i="2" s="1"/>
  <c r="J25" i="3"/>
  <c r="I6" i="2" s="1"/>
  <c r="I23" i="2" s="1"/>
  <c r="H25" i="3"/>
  <c r="G6" i="2" s="1"/>
  <c r="G25" i="3"/>
  <c r="F6" i="2" s="1"/>
  <c r="H6" i="2" s="1"/>
  <c r="K6" i="2" l="1"/>
  <c r="F23" i="2"/>
  <c r="N7" i="2"/>
  <c r="K7" i="2"/>
  <c r="G7" i="2"/>
  <c r="N8" i="2"/>
  <c r="Q8" i="2"/>
  <c r="O6" i="4"/>
  <c r="O26" i="4" s="1"/>
  <c r="P23" i="2"/>
  <c r="M23" i="2"/>
  <c r="Q7" i="2"/>
  <c r="L26" i="4"/>
  <c r="R25" i="3"/>
  <c r="O25" i="3"/>
  <c r="I23" i="5"/>
  <c r="H26" i="4" s="1"/>
  <c r="J8" i="2" s="1"/>
  <c r="J23" i="2" s="1"/>
  <c r="N31" i="6"/>
  <c r="E26" i="4"/>
  <c r="L25" i="3"/>
  <c r="I25" i="3"/>
  <c r="I6" i="4"/>
  <c r="I26" i="4" s="1"/>
  <c r="F26" i="4"/>
  <c r="N23" i="2" l="1"/>
  <c r="G8" i="2"/>
  <c r="H8" i="2" s="1"/>
  <c r="K8" i="2"/>
  <c r="K23" i="2" s="1"/>
  <c r="H7" i="2"/>
  <c r="H23" i="2" s="1"/>
  <c r="G23" i="2"/>
  <c r="Q23" i="2"/>
</calcChain>
</file>

<file path=xl/comments1.xml><?xml version="1.0" encoding="utf-8"?>
<comments xmlns="http://schemas.openxmlformats.org/spreadsheetml/2006/main">
  <authors>
    <author>Arman Harutyunyan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 xml:space="preserve">Use drop-down menu in the cells below to select a valid budget category
</t>
        </r>
      </text>
    </comment>
  </commentList>
</comments>
</file>

<file path=xl/comments2.xml><?xml version="1.0" encoding="utf-8"?>
<comments xmlns="http://schemas.openxmlformats.org/spreadsheetml/2006/main">
  <authors>
    <author>Arman Harutyunyan</author>
  </authors>
  <commentList>
    <comment ref="E5" authorId="0" shapeId="0">
      <text>
        <r>
          <rPr>
            <sz val="9"/>
            <color indexed="81"/>
            <rFont val="Tahoma"/>
            <family val="2"/>
          </rPr>
          <t>Use drop-down menu in the cells below to select a valid Goal</t>
        </r>
      </text>
    </comment>
    <comment ref="F5" authorId="0" shapeId="0">
      <text>
        <r>
          <rPr>
            <sz val="9"/>
            <color indexed="81"/>
            <rFont val="Tahoma"/>
            <family val="2"/>
          </rPr>
          <t>Use drop-down menu in the cells below to select a valid Objective</t>
        </r>
      </text>
    </comment>
  </commentList>
</comments>
</file>

<file path=xl/comments3.xml><?xml version="1.0" encoding="utf-8"?>
<comments xmlns="http://schemas.openxmlformats.org/spreadsheetml/2006/main">
  <authors>
    <author>Arman Harutyunyan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Use drop-down menu in the cells below to select a valid ABOD budget account code</t>
        </r>
      </text>
    </comment>
  </commentList>
</comments>
</file>

<file path=xl/comments4.xml><?xml version="1.0" encoding="utf-8"?>
<comments xmlns="http://schemas.openxmlformats.org/spreadsheetml/2006/main">
  <authors>
    <author>Arman Harutyunyan</author>
  </authors>
  <commentList>
    <comment ref="E5" authorId="0" shapeId="0">
      <text>
        <r>
          <rPr>
            <sz val="9"/>
            <color indexed="81"/>
            <rFont val="Tahoma"/>
            <family val="2"/>
          </rPr>
          <t>Use drop-down menu in the cells below to select a valid Grade.</t>
        </r>
      </text>
    </comment>
    <comment ref="F5" authorId="0" shapeId="0">
      <text>
        <r>
          <rPr>
            <sz val="9"/>
            <color indexed="81"/>
            <rFont val="Tahoma"/>
            <family val="2"/>
          </rPr>
          <t>Insert indicative start date in DD/MM/YYYY format.</t>
        </r>
      </text>
    </comment>
    <comment ref="G5" authorId="0" shapeId="0">
      <text>
        <r>
          <rPr>
            <sz val="9"/>
            <color indexed="81"/>
            <rFont val="Tahoma"/>
            <family val="2"/>
          </rPr>
          <t>Insert indicative end date in DD/MM/YYYY format.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Calculated automatically based on dates entered.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>Insert indicative start date in DD/MM/YYYY format.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>Insert indicative end date in DD/MM/YYYY format.</t>
        </r>
      </text>
    </comment>
    <comment ref="L5" authorId="0" shapeId="0">
      <text>
        <r>
          <rPr>
            <sz val="9"/>
            <color indexed="81"/>
            <rFont val="Tahoma"/>
            <family val="2"/>
          </rPr>
          <t>Calculated automatically based on dates entered.</t>
        </r>
      </text>
    </comment>
  </commentList>
</comments>
</file>

<file path=xl/comments5.xml><?xml version="1.0" encoding="utf-8"?>
<comments xmlns="http://schemas.openxmlformats.org/spreadsheetml/2006/main">
  <authors>
    <author>Arman Harutyunyan</author>
  </authors>
  <commentList>
    <comment ref="P4" authorId="0" shapeId="0">
      <text>
        <r>
          <rPr>
            <sz val="9"/>
            <color indexed="81"/>
            <rFont val="Tahoma"/>
            <family val="2"/>
          </rPr>
          <t xml:space="preserve">Notifications to appointed staff members whose positions may be affected by position changes. </t>
        </r>
      </text>
    </comment>
    <comment ref="F5" authorId="0" shapeId="0">
      <text>
        <r>
          <rPr>
            <sz val="9"/>
            <color indexed="81"/>
            <rFont val="Tahoma"/>
            <family val="2"/>
          </rPr>
          <t>Use drop-down menu in the cell below to select a valid Grade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>Use drop-down menu in the cell below to select a valid Reason Code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ThisWorkbookDataModel"/>
    <s v="{[HYPTREE].[Calculated Column 1].&amp;[Southern Africa]}"/>
    <s v="[HYPTREE].[Operation].&amp;[Mozambique ABC]"/>
    <s v="[HYPTREE].[Cost Centre].&amp;[14086]"/>
    <s v="[Situation].[Situation].&amp;[4900]"/>
    <s v="[Measures].[OPS]"/>
    <s v="[Measures].[ABOD]"/>
    <s v="[Measures].[OL-ABOD]"/>
  </metadataStrings>
  <mdxMetadata count="3">
    <mdx n="0" f="v">
      <t c="5" fi="0">
        <n x="1" s="1"/>
        <n x="2"/>
        <n x="3"/>
        <n x="4"/>
        <n x="5"/>
      </t>
    </mdx>
    <mdx n="0" f="v">
      <t c="5" fi="0">
        <n x="1" s="1"/>
        <n x="2"/>
        <n x="3"/>
        <n x="4"/>
        <n x="6"/>
      </t>
    </mdx>
    <mdx n="0" f="v">
      <t c="5" fi="0">
        <n x="1" s="1"/>
        <n x="2"/>
        <n x="3"/>
        <n x="4"/>
        <n x="7"/>
      </t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<sst xmlns="http://schemas.openxmlformats.org/spreadsheetml/2006/main" count="365" uniqueCount="212">
  <si>
    <t>ABC</t>
  </si>
  <si>
    <t>Pillar/
Situation</t>
  </si>
  <si>
    <t>OP Budget</t>
  </si>
  <si>
    <t>Cost
Center</t>
  </si>
  <si>
    <t>Total:</t>
  </si>
  <si>
    <t>Operating Level</t>
  </si>
  <si>
    <r>
      <t xml:space="preserve">Category
</t>
    </r>
    <r>
      <rPr>
        <sz val="8"/>
        <color theme="1"/>
        <rFont val="Arial"/>
        <family val="2"/>
      </rPr>
      <t>(OPS/Staff/ ABOD)</t>
    </r>
  </si>
  <si>
    <t>Current</t>
  </si>
  <si>
    <t>Goal</t>
  </si>
  <si>
    <t>PPG</t>
  </si>
  <si>
    <r>
      <t xml:space="preserve">+ / </t>
    </r>
    <r>
      <rPr>
        <b/>
        <i/>
        <sz val="10"/>
        <color rgb="FFC00000"/>
        <rFont val="Arial"/>
        <family val="2"/>
      </rPr>
      <t>-</t>
    </r>
  </si>
  <si>
    <t>Appendix 2</t>
  </si>
  <si>
    <t>Budget Account &amp; Description</t>
  </si>
  <si>
    <t>OPS</t>
  </si>
  <si>
    <t>Staff</t>
  </si>
  <si>
    <t>ABOD</t>
  </si>
  <si>
    <t>Category</t>
  </si>
  <si>
    <t>PB - Emergency response</t>
  </si>
  <si>
    <t>PD - Protection pending solutions</t>
  </si>
  <si>
    <t>PF - Protection and mixed solutions</t>
  </si>
  <si>
    <t>PH - Voluntary return</t>
  </si>
  <si>
    <t>PJ - Reintegration</t>
  </si>
  <si>
    <t>PL - Local integration</t>
  </si>
  <si>
    <t>PN - Resettlement</t>
  </si>
  <si>
    <t>PP - Capacity building</t>
  </si>
  <si>
    <t>PT - Resource mobilization</t>
  </si>
  <si>
    <t>PV - UNHCR global management</t>
  </si>
  <si>
    <t>PR - Advocacy for protection &amp; solutions</t>
  </si>
  <si>
    <t>110 - Intl. and regional instruments</t>
  </si>
  <si>
    <t>111 - Law and Policy developed or strengthened</t>
  </si>
  <si>
    <t>112 - Administrative institutions and practice</t>
  </si>
  <si>
    <t>113 - Access to Legal Assistance and</t>
  </si>
  <si>
    <t>114 - Access to the Territory Improv</t>
  </si>
  <si>
    <t>115 - Public attitude towards person</t>
  </si>
  <si>
    <t>210 - Reception conditions improved</t>
  </si>
  <si>
    <t>211 - Identification of Statelessness</t>
  </si>
  <si>
    <t>212 - Quality of registration and p</t>
  </si>
  <si>
    <t>213 - Status determination</t>
  </si>
  <si>
    <t>214 - Individual documentation</t>
  </si>
  <si>
    <t>215 - Civil reg and civil status doc</t>
  </si>
  <si>
    <t>216 - Family re-unification</t>
  </si>
  <si>
    <t>310 - Protection from crime</t>
  </si>
  <si>
    <t>311 - Effects of armed conflict</t>
  </si>
  <si>
    <t>312 - SGBV Prevention and response</t>
  </si>
  <si>
    <t>313 - Detention and free movement</t>
  </si>
  <si>
    <t>314 - Protection of children</t>
  </si>
  <si>
    <t>410 - Health</t>
  </si>
  <si>
    <t>411 - Reproductive health and HIV</t>
  </si>
  <si>
    <t>412 - Nutritional well-being improve</t>
  </si>
  <si>
    <t>413 - Food security</t>
  </si>
  <si>
    <t>414 - Supply of potable water increased</t>
  </si>
  <si>
    <t>415 - Sanitation and hygiene</t>
  </si>
  <si>
    <t>416 - Shelter and infrastructure</t>
  </si>
  <si>
    <t>417 - Energy</t>
  </si>
  <si>
    <t>418 - Basic and domestic items</t>
  </si>
  <si>
    <t>419 - Services for POC W specific needs</t>
  </si>
  <si>
    <t>420 - Education</t>
  </si>
  <si>
    <t>510 - Community mobilization</t>
  </si>
  <si>
    <t>511 - Peaceful Co-Existence</t>
  </si>
  <si>
    <t>512 - Natural Resource &amp; Environment</t>
  </si>
  <si>
    <t>513 – Self-reliance and livelihoods</t>
  </si>
  <si>
    <t>610 - Comprehensive solutions strategy</t>
  </si>
  <si>
    <t>611 - Voluntary return</t>
  </si>
  <si>
    <t>612 - Reintegration</t>
  </si>
  <si>
    <t>613 - Integration</t>
  </si>
  <si>
    <t>614 - Resettlement</t>
  </si>
  <si>
    <t>615 - Reduction of statelessness</t>
  </si>
  <si>
    <t>710 - Coordination and partnerships</t>
  </si>
  <si>
    <t>711 - Camp management and coordination</t>
  </si>
  <si>
    <t>712 - Emergency management</t>
  </si>
  <si>
    <t>713 - Donor Rel.&amp; Resource Mobilization</t>
  </si>
  <si>
    <t>810 - Supply chain - Logistics</t>
  </si>
  <si>
    <t>811 - Operations management</t>
  </si>
  <si>
    <t>910 - Policy development</t>
  </si>
  <si>
    <t>911 - Global Strategic Dir. &amp; Management</t>
  </si>
  <si>
    <t>912 - Protection advice and support</t>
  </si>
  <si>
    <t>913 - Technical advice and support</t>
  </si>
  <si>
    <t>914 - Resource Allocation &amp; Financial Management</t>
  </si>
  <si>
    <t>915 – Organizational Development and Design</t>
  </si>
  <si>
    <t>916 - Governance bodies</t>
  </si>
  <si>
    <t>917 - External affairs</t>
  </si>
  <si>
    <t>918 - Fundraising, Resource Mobilization</t>
  </si>
  <si>
    <t>919 - Media Relations &amp; Public Affairs</t>
  </si>
  <si>
    <t>920 - Inter-Agency &amp; Strategic Partnerships</t>
  </si>
  <si>
    <t>921 - Performance management</t>
  </si>
  <si>
    <t>922 - Oversight</t>
  </si>
  <si>
    <t>923 - Strategic HR &amp; Workforce Management</t>
  </si>
  <si>
    <t>924 - ICT Management</t>
  </si>
  <si>
    <t>925 - Global Supply Management</t>
  </si>
  <si>
    <t>926 - Emergency Prep &amp; Response Capacity</t>
  </si>
  <si>
    <t>927 - Security Management</t>
  </si>
  <si>
    <t>928 - Cap Skill Dev &amp; Knowledge Management</t>
  </si>
  <si>
    <t>Objectives</t>
  </si>
  <si>
    <t>Objective</t>
  </si>
  <si>
    <t>Revised</t>
  </si>
  <si>
    <t>Location</t>
  </si>
  <si>
    <t>Grade</t>
  </si>
  <si>
    <t>ABC Code</t>
  </si>
  <si>
    <t>ABC Name</t>
  </si>
  <si>
    <t xml:space="preserve"> 623000 - Contractual Services Budget</t>
  </si>
  <si>
    <t xml:space="preserve"> 620300 - General Temporary Assistance Cost</t>
  </si>
  <si>
    <t>Goals</t>
  </si>
  <si>
    <t xml:space="preserve"> 615000 - Consultants Costs</t>
  </si>
  <si>
    <t xml:space="preserve"> 620500 - Overtime</t>
  </si>
  <si>
    <t xml:space="preserve"> 622000 - Travel Official Business</t>
  </si>
  <si>
    <t xml:space="preserve"> 623100 - Training Services-Budget</t>
  </si>
  <si>
    <t xml:space="preserve"> 624000 - General Operating Expenses</t>
  </si>
  <si>
    <t xml:space="preserve"> 624400 - Communication Cost</t>
  </si>
  <si>
    <t xml:space="preserve"> 624300 - Rental of Equipment and Vehicles</t>
  </si>
  <si>
    <t xml:space="preserve"> 624500 - Hospitality</t>
  </si>
  <si>
    <t xml:space="preserve"> 624600 - Maintenance</t>
  </si>
  <si>
    <t xml:space="preserve"> 624900 - Miscellaneous Services</t>
  </si>
  <si>
    <t xml:space="preserve"> 624100 - Premises Rent And Maintenance  </t>
  </si>
  <si>
    <t xml:space="preserve"> 676100 - Staff Guest Accommodation</t>
  </si>
  <si>
    <t xml:space="preserve"> 624200 - Utilities</t>
  </si>
  <si>
    <t xml:space="preserve"> 601000 - Materials and Supplies</t>
  </si>
  <si>
    <t xml:space="preserve"> 606000 - Fuel</t>
  </si>
  <si>
    <t xml:space="preserve"> 605000 - Non Expendable Property</t>
  </si>
  <si>
    <t xml:space="preserve"> 627000 - Improvements to Premises</t>
  </si>
  <si>
    <t xml:space="preserve"> 628000 - Seminars/Other Group Activities</t>
  </si>
  <si>
    <t xml:space="preserve"> 629000 - Joint Un Activities</t>
  </si>
  <si>
    <t xml:space="preserve"> Account &amp; description  </t>
  </si>
  <si>
    <t>Amount</t>
  </si>
  <si>
    <t>Cost Center</t>
  </si>
  <si>
    <r>
      <t xml:space="preserve">This list is provided for reference only. </t>
    </r>
    <r>
      <rPr>
        <b/>
        <sz val="11"/>
        <color rgb="FFC00000"/>
        <rFont val="Calibri"/>
        <family val="2"/>
        <scheme val="minor"/>
      </rPr>
      <t>Do not modify or print.</t>
    </r>
  </si>
  <si>
    <t>Grades</t>
  </si>
  <si>
    <t>G1</t>
  </si>
  <si>
    <t>G2</t>
  </si>
  <si>
    <t>G3</t>
  </si>
  <si>
    <t>G4</t>
  </si>
  <si>
    <t>G5</t>
  </si>
  <si>
    <t>G6</t>
  </si>
  <si>
    <t>G7</t>
  </si>
  <si>
    <t>NA</t>
  </si>
  <si>
    <t>NB</t>
  </si>
  <si>
    <t>NC</t>
  </si>
  <si>
    <t>ND</t>
  </si>
  <si>
    <t>FS4</t>
  </si>
  <si>
    <t>FS5</t>
  </si>
  <si>
    <t>P1</t>
  </si>
  <si>
    <t>P2</t>
  </si>
  <si>
    <t>P3</t>
  </si>
  <si>
    <t>P4</t>
  </si>
  <si>
    <t>P5</t>
  </si>
  <si>
    <t>D1</t>
  </si>
  <si>
    <t>D2</t>
  </si>
  <si>
    <t>Part A: Budget Changes - Summary</t>
  </si>
  <si>
    <t>Part B: Budget Changes - Operations Budget (OPS) Detail</t>
  </si>
  <si>
    <t>Budget Year 2020</t>
  </si>
  <si>
    <t>Budget Year 2021</t>
  </si>
  <si>
    <t xml:space="preserve">                To
From</t>
  </si>
  <si>
    <t>Part C: Budget Changes - Administrative Budget (ABOD) Details</t>
  </si>
  <si>
    <r>
      <rPr>
        <b/>
        <i/>
        <sz val="11"/>
        <color theme="4"/>
        <rFont val="Calibri"/>
        <family val="2"/>
        <scheme val="minor"/>
      </rPr>
      <t>Example</t>
    </r>
    <r>
      <rPr>
        <sz val="11"/>
        <color theme="4"/>
        <rFont val="Calibri"/>
        <family val="2"/>
        <scheme val="minor"/>
      </rPr>
      <t>:</t>
    </r>
  </si>
  <si>
    <r>
      <t xml:space="preserve">January-February 2020 period has </t>
    </r>
    <r>
      <rPr>
        <u/>
        <sz val="11"/>
        <color rgb="FFC00000"/>
        <rFont val="Calibri"/>
        <family val="2"/>
        <scheme val="minor"/>
      </rPr>
      <t>60 days</t>
    </r>
    <r>
      <rPr>
        <sz val="11"/>
        <rFont val="Calibri"/>
        <family val="2"/>
        <scheme val="minor"/>
      </rPr>
      <t xml:space="preserve">, whereas July-August 2020 period has </t>
    </r>
    <r>
      <rPr>
        <u/>
        <sz val="11"/>
        <color theme="4" tint="-0.249977111117893"/>
        <rFont val="Calibri"/>
        <family val="2"/>
        <scheme val="minor"/>
      </rPr>
      <t>62 days</t>
    </r>
    <r>
      <rPr>
        <sz val="11"/>
        <rFont val="Calibri"/>
        <family val="2"/>
        <scheme val="minor"/>
      </rPr>
      <t>, even though both are 2-months periods.</t>
    </r>
  </si>
  <si>
    <t xml:space="preserve">Please use these tables to check the number of days from/to each effective date in a given year.
</t>
  </si>
  <si>
    <t>Indicative Dates</t>
  </si>
  <si>
    <t>Start</t>
  </si>
  <si>
    <t>End</t>
  </si>
  <si>
    <t>ABC
Code</t>
  </si>
  <si>
    <t># of Days</t>
  </si>
  <si>
    <t>Title</t>
  </si>
  <si>
    <t>Position
No.</t>
  </si>
  <si>
    <t xml:space="preserve">How to calculate Staff and Temporary Assistance Costs </t>
  </si>
  <si>
    <t>The calculation is more precise when done based on the number of days as compared to months.</t>
  </si>
  <si>
    <t>Also, years have different number of days: 2020 has 366 days, while 2021 has 365 days.</t>
  </si>
  <si>
    <r>
      <t xml:space="preserve">Cost for a P5 in New York for 01/05/2020 – 31/12/2020 period (245 days out of 366) is </t>
    </r>
    <r>
      <rPr>
        <b/>
        <u/>
        <sz val="11"/>
        <rFont val="Calibri"/>
        <family val="2"/>
        <scheme val="minor"/>
      </rPr>
      <t>$175,914.33</t>
    </r>
    <r>
      <rPr>
        <sz val="11"/>
        <rFont val="Calibri"/>
        <family val="2"/>
        <scheme val="minor"/>
      </rPr>
      <t xml:space="preserve"> [ </t>
    </r>
    <r>
      <rPr>
        <b/>
        <sz val="11"/>
        <rFont val="Calibri"/>
        <family val="2"/>
        <scheme val="minor"/>
      </rPr>
      <t xml:space="preserve">=$262,794.47 / 366 * </t>
    </r>
    <r>
      <rPr>
        <b/>
        <u/>
        <sz val="11"/>
        <color theme="9" tint="-0.249977111117893"/>
        <rFont val="Calibri"/>
        <family val="2"/>
        <scheme val="minor"/>
      </rPr>
      <t>245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].</t>
    </r>
  </si>
  <si>
    <t xml:space="preserve">For upgrades/downgrades the difference between the two grades has to be divided by total number of days in a given year and </t>
  </si>
  <si>
    <t>multiplied by number of days corresponding to the period under consideration:</t>
  </si>
  <si>
    <r>
      <t xml:space="preserve">Downgrade from P5 to P4 in New York for 01/06/2020 – 31/12/2020 period is </t>
    </r>
    <r>
      <rPr>
        <b/>
        <sz val="11"/>
        <color rgb="FFFF0000"/>
        <rFont val="Calibri"/>
        <family val="2"/>
        <scheme val="minor"/>
      </rPr>
      <t>$ -20,979.15</t>
    </r>
    <r>
      <rPr>
        <b/>
        <sz val="11"/>
        <color theme="1"/>
        <rFont val="Calibri"/>
        <family val="2"/>
        <scheme val="minor"/>
      </rPr>
      <t xml:space="preserve"> [ =($226,914.25 - $262,794.47) / 366 * </t>
    </r>
    <r>
      <rPr>
        <b/>
        <u/>
        <sz val="11"/>
        <color rgb="FF7030A0"/>
        <rFont val="Calibri"/>
        <family val="2"/>
        <scheme val="minor"/>
      </rPr>
      <t>214</t>
    </r>
    <r>
      <rPr>
        <b/>
        <sz val="11"/>
        <color theme="1"/>
        <rFont val="Calibri"/>
        <family val="2"/>
        <scheme val="minor"/>
      </rPr>
      <t xml:space="preserve"> ]</t>
    </r>
    <r>
      <rPr>
        <sz val="11"/>
        <color theme="1"/>
        <rFont val="Calibri"/>
        <family val="2"/>
        <scheme val="minor"/>
      </rPr>
      <t>.</t>
    </r>
  </si>
  <si>
    <t>Code</t>
  </si>
  <si>
    <t>Description of change/action</t>
  </si>
  <si>
    <t>INA</t>
  </si>
  <si>
    <t>Position discontinuation</t>
  </si>
  <si>
    <t>JRD</t>
  </si>
  <si>
    <t>Position downgrade</t>
  </si>
  <si>
    <t>JRU</t>
  </si>
  <si>
    <t>Position upgrade</t>
  </si>
  <si>
    <t>MOV</t>
  </si>
  <si>
    <t>Location change</t>
  </si>
  <si>
    <t>NEW</t>
  </si>
  <si>
    <t>New Position (Standard)</t>
  </si>
  <si>
    <t>NEX</t>
  </si>
  <si>
    <t>New Position (Expert)</t>
  </si>
  <si>
    <t>TTL</t>
  </si>
  <si>
    <t>Title change</t>
  </si>
  <si>
    <t>UPD</t>
  </si>
  <si>
    <t>Position Data Update (Extension)</t>
  </si>
  <si>
    <t>XFR</t>
  </si>
  <si>
    <t>Transfer (Cost Centre Change)</t>
  </si>
  <si>
    <t>Total</t>
  </si>
  <si>
    <t>Details of the change</t>
  </si>
  <si>
    <t>Effective
Date</t>
  </si>
  <si>
    <t>Reason
Code</t>
  </si>
  <si>
    <t>New Supervisor
Position No.</t>
  </si>
  <si>
    <t>Supervisor
Position No.</t>
  </si>
  <si>
    <t>Requested Changes</t>
  </si>
  <si>
    <t>Current Position Information</t>
  </si>
  <si>
    <t>Part C.1: List of Temporary Assistance proposed under ABOD account 620300</t>
  </si>
  <si>
    <t>Part D: Details of Position Changes</t>
  </si>
  <si>
    <t>Name of incumbent</t>
  </si>
  <si>
    <t>Date: notification of Intent</t>
  </si>
  <si>
    <t>Date: notification of Decision</t>
  </si>
  <si>
    <t>Notification information</t>
  </si>
  <si>
    <t>Changes in Operating Level</t>
  </si>
  <si>
    <t>MOZ</t>
  </si>
  <si>
    <t>Mozambique</t>
  </si>
  <si>
    <t>Budget
Year 1 (2020)</t>
  </si>
  <si>
    <t>Budget
Year 2 (2021)</t>
  </si>
  <si>
    <t>Comment</t>
  </si>
  <si>
    <t>Budget Year 1 (2020)</t>
  </si>
  <si>
    <t>Budget Year 2 (2021)</t>
  </si>
  <si>
    <t>IDPs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</si>
</sst>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164" formatCode="_-* #,##0.00_-;\-* #,##0.00_-;_-* &quot;-&quot;??_-;_-@_-"/>
    <numFmt numFmtId="165" formatCode="&quot;$&quot;#,##0;[Red]\-&quot;$&quot;#,##0"/>
    <numFmt numFmtId="166" formatCode="&quot;$&quot;#,##0.00;[Red]\-&quot;$&quot;#,##0.00"/>
    <numFmt numFmtId="167" formatCode="dd/mm/yyyy;@"/>
    <numFmt numFmtId="168" formatCode="yyyy\-mm\-dd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4"/>
      <name val="Arial"/>
      <family val="2"/>
    </font>
    <font>
      <b/>
      <sz val="12"/>
      <color theme="4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C0000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u/>
      <sz val="11"/>
      <color rgb="FFC0000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4"/>
      <name val="Arial"/>
      <family val="2"/>
    </font>
    <font>
      <b/>
      <sz val="12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0" fillId="0" borderId="0"/>
    <xf numFmtId="164" fontId="22" fillId="0" borderId="0" applyFont="0" applyFill="0" applyBorder="0" applyAlignment="0" applyProtection="0"/>
  </cellStyleXfs>
  <cellXfs count="281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165" fontId="8" fillId="0" borderId="0" xfId="0" applyNumberFormat="1" applyFont="1" applyAlignment="1">
      <alignment vertical="top"/>
    </xf>
    <xf numFmtId="165" fontId="10" fillId="0" borderId="0" xfId="0" applyNumberFormat="1" applyFont="1" applyAlignment="1">
      <alignment horizontal="right" vertical="top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right" vertical="center"/>
    </xf>
    <xf numFmtId="0" fontId="13" fillId="0" borderId="19" xfId="0" quotePrefix="1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right" vertical="center"/>
    </xf>
    <xf numFmtId="0" fontId="11" fillId="0" borderId="0" xfId="0" applyFont="1" applyAlignment="1">
      <alignment horizontal="left" vertical="top"/>
    </xf>
    <xf numFmtId="0" fontId="15" fillId="0" borderId="0" xfId="0" applyFont="1"/>
    <xf numFmtId="0" fontId="15" fillId="0" borderId="0" xfId="0" applyFont="1" applyBorder="1"/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66" fontId="8" fillId="0" borderId="11" xfId="0" applyNumberFormat="1" applyFont="1" applyBorder="1" applyAlignment="1">
      <alignment vertical="center"/>
    </xf>
    <xf numFmtId="166" fontId="8" fillId="0" borderId="16" xfId="0" applyNumberFormat="1" applyFont="1" applyBorder="1" applyAlignment="1">
      <alignment vertical="center"/>
    </xf>
    <xf numFmtId="166" fontId="8" fillId="0" borderId="13" xfId="0" applyNumberFormat="1" applyFont="1" applyBorder="1" applyAlignment="1">
      <alignment vertical="center"/>
    </xf>
    <xf numFmtId="166" fontId="8" fillId="0" borderId="6" xfId="0" applyNumberFormat="1" applyFont="1" applyBorder="1" applyAlignment="1">
      <alignment vertical="center"/>
    </xf>
    <xf numFmtId="166" fontId="8" fillId="0" borderId="18" xfId="0" applyNumberFormat="1" applyFont="1" applyBorder="1" applyAlignment="1">
      <alignment vertical="center"/>
    </xf>
    <xf numFmtId="166" fontId="8" fillId="0" borderId="7" xfId="0" applyNumberFormat="1" applyFont="1" applyBorder="1" applyAlignment="1">
      <alignment vertical="center"/>
    </xf>
    <xf numFmtId="166" fontId="8" fillId="0" borderId="8" xfId="0" applyNumberFormat="1" applyFont="1" applyBorder="1" applyAlignment="1">
      <alignment vertical="center"/>
    </xf>
    <xf numFmtId="166" fontId="8" fillId="0" borderId="17" xfId="0" applyNumberFormat="1" applyFont="1" applyBorder="1" applyAlignment="1">
      <alignment vertical="center"/>
    </xf>
    <xf numFmtId="166" fontId="8" fillId="0" borderId="10" xfId="0" applyNumberFormat="1" applyFont="1" applyBorder="1" applyAlignment="1">
      <alignment vertical="center"/>
    </xf>
    <xf numFmtId="166" fontId="8" fillId="0" borderId="22" xfId="0" applyNumberFormat="1" applyFont="1" applyBorder="1" applyAlignment="1">
      <alignment vertical="center"/>
    </xf>
    <xf numFmtId="166" fontId="8" fillId="0" borderId="24" xfId="0" applyNumberFormat="1" applyFont="1" applyBorder="1" applyAlignment="1">
      <alignment vertical="center"/>
    </xf>
    <xf numFmtId="166" fontId="8" fillId="0" borderId="23" xfId="0" applyNumberFormat="1" applyFont="1" applyBorder="1" applyAlignment="1">
      <alignment vertical="center"/>
    </xf>
    <xf numFmtId="0" fontId="18" fillId="0" borderId="0" xfId="0" applyFont="1"/>
    <xf numFmtId="167" fontId="8" fillId="0" borderId="3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66" fontId="8" fillId="0" borderId="28" xfId="0" applyNumberFormat="1" applyFont="1" applyBorder="1" applyAlignment="1">
      <alignment vertical="center"/>
    </xf>
    <xf numFmtId="167" fontId="8" fillId="0" borderId="29" xfId="0" applyNumberFormat="1" applyFont="1" applyBorder="1" applyAlignment="1">
      <alignment horizontal="center" vertical="center"/>
    </xf>
    <xf numFmtId="166" fontId="8" fillId="0" borderId="25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21" fillId="4" borderId="39" xfId="0" applyFont="1" applyFill="1" applyBorder="1" applyAlignment="1">
      <alignment wrapText="1"/>
    </xf>
    <xf numFmtId="0" fontId="21" fillId="3" borderId="39" xfId="0" applyFont="1" applyFill="1" applyBorder="1" applyAlignment="1">
      <alignment wrapText="1"/>
    </xf>
    <xf numFmtId="0" fontId="22" fillId="0" borderId="0" xfId="0" applyFont="1"/>
    <xf numFmtId="14" fontId="22" fillId="0" borderId="23" xfId="0" applyNumberFormat="1" applyFont="1" applyBorder="1" applyAlignment="1">
      <alignment textRotation="90"/>
    </xf>
    <xf numFmtId="1" fontId="22" fillId="5" borderId="35" xfId="0" applyNumberFormat="1" applyFont="1" applyFill="1" applyBorder="1" applyAlignment="1">
      <alignment vertical="center"/>
    </xf>
    <xf numFmtId="1" fontId="22" fillId="5" borderId="12" xfId="0" applyNumberFormat="1" applyFont="1" applyFill="1" applyBorder="1" applyAlignment="1">
      <alignment vertical="center"/>
    </xf>
    <xf numFmtId="1" fontId="22" fillId="5" borderId="13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" fontId="22" fillId="0" borderId="31" xfId="0" applyNumberFormat="1" applyFont="1" applyBorder="1" applyAlignment="1">
      <alignment vertical="center"/>
    </xf>
    <xf numFmtId="1" fontId="22" fillId="0" borderId="1" xfId="0" applyNumberFormat="1" applyFont="1" applyBorder="1" applyAlignment="1">
      <alignment vertical="center"/>
    </xf>
    <xf numFmtId="1" fontId="22" fillId="0" borderId="7" xfId="0" applyNumberFormat="1" applyFont="1" applyBorder="1" applyAlignment="1">
      <alignment vertical="center"/>
    </xf>
    <xf numFmtId="1" fontId="22" fillId="2" borderId="31" xfId="0" applyNumberFormat="1" applyFont="1" applyFill="1" applyBorder="1" applyAlignment="1">
      <alignment vertical="center"/>
    </xf>
    <xf numFmtId="1" fontId="22" fillId="2" borderId="1" xfId="0" applyNumberFormat="1" applyFont="1" applyFill="1" applyBorder="1" applyAlignment="1">
      <alignment vertical="center"/>
    </xf>
    <xf numFmtId="1" fontId="22" fillId="2" borderId="7" xfId="0" applyNumberFormat="1" applyFont="1" applyFill="1" applyBorder="1" applyAlignment="1">
      <alignment vertical="center"/>
    </xf>
    <xf numFmtId="1" fontId="22" fillId="6" borderId="31" xfId="0" applyNumberFormat="1" applyFont="1" applyFill="1" applyBorder="1" applyAlignment="1">
      <alignment vertical="center"/>
    </xf>
    <xf numFmtId="1" fontId="22" fillId="6" borderId="1" xfId="0" applyNumberFormat="1" applyFont="1" applyFill="1" applyBorder="1" applyAlignment="1">
      <alignment vertical="center"/>
    </xf>
    <xf numFmtId="1" fontId="22" fillId="6" borderId="7" xfId="0" applyNumberFormat="1" applyFont="1" applyFill="1" applyBorder="1" applyAlignment="1">
      <alignment vertical="center"/>
    </xf>
    <xf numFmtId="1" fontId="22" fillId="7" borderId="31" xfId="0" applyNumberFormat="1" applyFont="1" applyFill="1" applyBorder="1" applyAlignment="1">
      <alignment vertical="center"/>
    </xf>
    <xf numFmtId="1" fontId="22" fillId="7" borderId="1" xfId="0" applyNumberFormat="1" applyFont="1" applyFill="1" applyBorder="1" applyAlignment="1">
      <alignment vertical="center"/>
    </xf>
    <xf numFmtId="1" fontId="22" fillId="7" borderId="7" xfId="0" applyNumberFormat="1" applyFont="1" applyFill="1" applyBorder="1" applyAlignment="1">
      <alignment vertical="center"/>
    </xf>
    <xf numFmtId="1" fontId="22" fillId="8" borderId="31" xfId="0" applyNumberFormat="1" applyFont="1" applyFill="1" applyBorder="1" applyAlignment="1">
      <alignment vertical="center"/>
    </xf>
    <xf numFmtId="1" fontId="22" fillId="8" borderId="1" xfId="0" applyNumberFormat="1" applyFont="1" applyFill="1" applyBorder="1" applyAlignment="1">
      <alignment vertical="center"/>
    </xf>
    <xf numFmtId="1" fontId="22" fillId="8" borderId="7" xfId="0" applyNumberFormat="1" applyFont="1" applyFill="1" applyBorder="1" applyAlignment="1">
      <alignment vertical="center"/>
    </xf>
    <xf numFmtId="1" fontId="22" fillId="9" borderId="31" xfId="0" applyNumberFormat="1" applyFont="1" applyFill="1" applyBorder="1" applyAlignment="1">
      <alignment vertical="center"/>
    </xf>
    <xf numFmtId="1" fontId="22" fillId="9" borderId="1" xfId="0" applyNumberFormat="1" applyFont="1" applyFill="1" applyBorder="1" applyAlignment="1">
      <alignment vertical="center"/>
    </xf>
    <xf numFmtId="1" fontId="22" fillId="9" borderId="7" xfId="0" applyNumberFormat="1" applyFont="1" applyFill="1" applyBorder="1" applyAlignment="1">
      <alignment vertical="center"/>
    </xf>
    <xf numFmtId="1" fontId="22" fillId="0" borderId="32" xfId="0" applyNumberFormat="1" applyFont="1" applyBorder="1" applyAlignment="1">
      <alignment vertical="center"/>
    </xf>
    <xf numFmtId="1" fontId="22" fillId="0" borderId="9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 vertical="center"/>
    </xf>
    <xf numFmtId="1" fontId="8" fillId="10" borderId="14" xfId="0" applyNumberFormat="1" applyFont="1" applyFill="1" applyBorder="1" applyAlignment="1">
      <alignment horizontal="center" vertical="center"/>
    </xf>
    <xf numFmtId="0" fontId="8" fillId="10" borderId="3" xfId="0" applyNumberFormat="1" applyFont="1" applyFill="1" applyBorder="1" applyAlignment="1">
      <alignment horizontal="center" vertical="center"/>
    </xf>
    <xf numFmtId="0" fontId="8" fillId="10" borderId="29" xfId="0" applyNumberFormat="1" applyFont="1" applyFill="1" applyBorder="1" applyAlignment="1">
      <alignment horizontal="center" vertical="center"/>
    </xf>
    <xf numFmtId="0" fontId="24" fillId="0" borderId="0" xfId="1" applyFont="1"/>
    <xf numFmtId="14" fontId="15" fillId="0" borderId="30" xfId="1" applyNumberFormat="1" applyFont="1" applyBorder="1" applyAlignment="1">
      <alignment horizontal="center" textRotation="90"/>
    </xf>
    <xf numFmtId="14" fontId="15" fillId="0" borderId="26" xfId="1" applyNumberFormat="1" applyFont="1" applyBorder="1" applyAlignment="1">
      <alignment horizontal="center" textRotation="90"/>
    </xf>
    <xf numFmtId="14" fontId="15" fillId="5" borderId="36" xfId="1" applyNumberFormat="1" applyFont="1" applyFill="1" applyBorder="1" applyAlignment="1">
      <alignment horizontal="center" vertical="center"/>
    </xf>
    <xf numFmtId="14" fontId="15" fillId="0" borderId="37" xfId="1" applyNumberFormat="1" applyFont="1" applyBorder="1" applyAlignment="1">
      <alignment horizontal="center" vertical="center"/>
    </xf>
    <xf numFmtId="14" fontId="15" fillId="2" borderId="37" xfId="1" applyNumberFormat="1" applyFont="1" applyFill="1" applyBorder="1" applyAlignment="1">
      <alignment horizontal="center" vertical="center"/>
    </xf>
    <xf numFmtId="14" fontId="15" fillId="6" borderId="37" xfId="1" applyNumberFormat="1" applyFont="1" applyFill="1" applyBorder="1" applyAlignment="1">
      <alignment horizontal="center" vertical="center"/>
    </xf>
    <xf numFmtId="14" fontId="15" fillId="7" borderId="37" xfId="1" applyNumberFormat="1" applyFont="1" applyFill="1" applyBorder="1" applyAlignment="1">
      <alignment horizontal="center" vertical="center"/>
    </xf>
    <xf numFmtId="14" fontId="15" fillId="8" borderId="37" xfId="1" applyNumberFormat="1" applyFont="1" applyFill="1" applyBorder="1" applyAlignment="1">
      <alignment horizontal="center" vertical="center"/>
    </xf>
    <xf numFmtId="14" fontId="15" fillId="9" borderId="37" xfId="1" applyNumberFormat="1" applyFont="1" applyFill="1" applyBorder="1" applyAlignment="1">
      <alignment horizontal="center" vertical="center"/>
    </xf>
    <xf numFmtId="14" fontId="15" fillId="0" borderId="38" xfId="1" applyNumberFormat="1" applyFont="1" applyBorder="1" applyAlignment="1">
      <alignment horizontal="center" vertical="center"/>
    </xf>
    <xf numFmtId="0" fontId="15" fillId="0" borderId="0" xfId="1" applyFont="1"/>
    <xf numFmtId="0" fontId="11" fillId="0" borderId="0" xfId="0" applyFont="1" applyAlignment="1">
      <alignment horizontal="left" vertical="top"/>
    </xf>
    <xf numFmtId="0" fontId="6" fillId="0" borderId="27" xfId="0" applyFont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42" xfId="0" applyFont="1" applyBorder="1" applyAlignment="1">
      <alignment vertical="top"/>
    </xf>
    <xf numFmtId="0" fontId="6" fillId="0" borderId="3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7" fontId="8" fillId="0" borderId="16" xfId="0" applyNumberFormat="1" applyFont="1" applyBorder="1" applyAlignment="1">
      <alignment horizontal="center" vertical="center"/>
    </xf>
    <xf numFmtId="167" fontId="8" fillId="0" borderId="1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6" fillId="0" borderId="0" xfId="1" applyFont="1" applyAlignment="1">
      <alignment horizontal="left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4" fontId="22" fillId="0" borderId="0" xfId="2" applyFont="1"/>
    <xf numFmtId="0" fontId="0" fillId="0" borderId="0" xfId="0" applyFont="1"/>
    <xf numFmtId="165" fontId="3" fillId="0" borderId="0" xfId="0" applyNumberFormat="1" applyFont="1" applyAlignment="1">
      <alignment vertical="top"/>
    </xf>
    <xf numFmtId="166" fontId="3" fillId="0" borderId="24" xfId="0" applyNumberFormat="1" applyFont="1" applyBorder="1" applyAlignment="1">
      <alignment vertical="center"/>
    </xf>
    <xf numFmtId="166" fontId="3" fillId="0" borderId="22" xfId="0" applyNumberFormat="1" applyFont="1" applyBorder="1" applyAlignment="1">
      <alignment vertical="center"/>
    </xf>
    <xf numFmtId="166" fontId="3" fillId="0" borderId="17" xfId="0" applyNumberFormat="1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166" fontId="3" fillId="0" borderId="18" xfId="0" applyNumberFormat="1" applyFon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4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66" fontId="3" fillId="0" borderId="16" xfId="0" applyNumberFormat="1" applyFont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8" fillId="3" borderId="21" xfId="0" applyFont="1" applyFill="1" applyBorder="1" applyAlignment="1">
      <alignment horizontal="center" vertical="center"/>
    </xf>
    <xf numFmtId="0" fontId="38" fillId="3" borderId="43" xfId="0" applyFont="1" applyFill="1" applyBorder="1" applyAlignment="1">
      <alignment horizontal="center" vertical="center" wrapText="1"/>
    </xf>
    <xf numFmtId="0" fontId="38" fillId="3" borderId="44" xfId="0" applyFont="1" applyFill="1" applyBorder="1" applyAlignment="1">
      <alignment horizontal="center" vertical="center" wrapText="1"/>
    </xf>
    <xf numFmtId="0" fontId="38" fillId="3" borderId="22" xfId="0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2" fillId="0" borderId="4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0" fillId="0" borderId="0" xfId="0" applyFont="1" applyAlignment="1">
      <alignment vertical="top"/>
    </xf>
    <xf numFmtId="0" fontId="41" fillId="0" borderId="0" xfId="0" applyFont="1"/>
    <xf numFmtId="0" fontId="35" fillId="0" borderId="0" xfId="0" applyFont="1"/>
    <xf numFmtId="0" fontId="1" fillId="0" borderId="0" xfId="0" applyFont="1" applyAlignment="1">
      <alignment vertical="top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8" fontId="8" fillId="0" borderId="48" xfId="0" applyNumberFormat="1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168" fontId="8" fillId="0" borderId="46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7" fontId="8" fillId="0" borderId="46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43" fillId="0" borderId="0" xfId="0" applyNumberFormat="1" applyFont="1" applyAlignment="1">
      <alignment horizontal="right" vertical="center"/>
    </xf>
    <xf numFmtId="0" fontId="42" fillId="0" borderId="0" xfId="0" applyFont="1"/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0" xfId="0" applyFont="1" applyFill="1" applyAlignment="1">
      <alignment vertical="top"/>
    </xf>
    <xf numFmtId="165" fontId="10" fillId="0" borderId="0" xfId="0" applyNumberFormat="1" applyFont="1" applyFill="1" applyAlignment="1">
      <alignment horizontal="right" vertical="top"/>
    </xf>
    <xf numFmtId="0" fontId="9" fillId="0" borderId="2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66" fontId="3" fillId="0" borderId="16" xfId="0" applyNumberFormat="1" applyFont="1" applyFill="1" applyBorder="1" applyAlignment="1">
      <alignment vertical="center"/>
    </xf>
    <xf numFmtId="166" fontId="3" fillId="0" borderId="18" xfId="0" applyNumberFormat="1" applyFont="1" applyFill="1" applyBorder="1" applyAlignment="1">
      <alignment vertical="center"/>
    </xf>
    <xf numFmtId="166" fontId="3" fillId="0" borderId="49" xfId="0" applyNumberFormat="1" applyFont="1" applyFill="1" applyBorder="1" applyAlignment="1">
      <alignment vertical="center"/>
    </xf>
    <xf numFmtId="166" fontId="3" fillId="0" borderId="17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1" fillId="0" borderId="16" xfId="0" applyNumberFormat="1" applyFont="1" applyFill="1" applyBorder="1" applyAlignment="1">
      <alignment vertical="center"/>
    </xf>
    <xf numFmtId="166" fontId="1" fillId="0" borderId="18" xfId="0" applyNumberFormat="1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168" fontId="8" fillId="0" borderId="45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/>
    </xf>
    <xf numFmtId="1" fontId="8" fillId="10" borderId="3" xfId="0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66" fontId="1" fillId="0" borderId="16" xfId="0" applyNumberFormat="1" applyFont="1" applyFill="1" applyBorder="1" applyAlignment="1">
      <alignment vertical="center" wrapText="1"/>
    </xf>
    <xf numFmtId="166" fontId="3" fillId="0" borderId="0" xfId="0" applyNumberFormat="1" applyFont="1" applyAlignment="1">
      <alignment vertical="top"/>
    </xf>
    <xf numFmtId="8" fontId="3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3" xfId="0" applyFont="1" applyBorder="1" applyAlignment="1">
      <alignment horizontal="left" vertical="center" wrapText="1"/>
    </xf>
    <xf numFmtId="166" fontId="8" fillId="0" borderId="6" xfId="0" applyNumberFormat="1" applyFont="1" applyFill="1" applyBorder="1" applyAlignment="1">
      <alignment vertical="center"/>
    </xf>
    <xf numFmtId="166" fontId="8" fillId="0" borderId="18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vertical="center"/>
    </xf>
    <xf numFmtId="166" fontId="3" fillId="0" borderId="7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6" fontId="3" fillId="0" borderId="23" xfId="0" applyNumberFormat="1" applyFont="1" applyFill="1" applyBorder="1" applyAlignment="1">
      <alignment vertical="center"/>
    </xf>
    <xf numFmtId="10" fontId="8" fillId="0" borderId="0" xfId="0" applyNumberFormat="1" applyFont="1" applyAlignment="1">
      <alignment vertical="top"/>
    </xf>
    <xf numFmtId="10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/>
    </xf>
    <xf numFmtId="166" fontId="8" fillId="12" borderId="16" xfId="0" applyNumberFormat="1" applyFont="1" applyFill="1" applyBorder="1" applyAlignment="1">
      <alignment vertical="center"/>
    </xf>
    <xf numFmtId="166" fontId="8" fillId="12" borderId="18" xfId="0" applyNumberFormat="1" applyFont="1" applyFill="1" applyBorder="1" applyAlignment="1">
      <alignment vertical="center"/>
    </xf>
    <xf numFmtId="166" fontId="8" fillId="12" borderId="17" xfId="0" applyNumberFormat="1" applyFont="1" applyFill="1" applyBorder="1" applyAlignment="1">
      <alignment vertical="center"/>
    </xf>
    <xf numFmtId="166" fontId="8" fillId="12" borderId="24" xfId="0" applyNumberFormat="1" applyFont="1" applyFill="1" applyBorder="1" applyAlignment="1">
      <alignment vertical="center"/>
    </xf>
    <xf numFmtId="166" fontId="1" fillId="12" borderId="18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6" fontId="1" fillId="12" borderId="16" xfId="0" applyNumberFormat="1" applyFont="1" applyFill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66" fontId="8" fillId="13" borderId="11" xfId="0" applyNumberFormat="1" applyFont="1" applyFill="1" applyBorder="1" applyAlignment="1">
      <alignment vertical="center"/>
    </xf>
    <xf numFmtId="166" fontId="8" fillId="13" borderId="6" xfId="0" applyNumberFormat="1" applyFont="1" applyFill="1" applyBorder="1" applyAlignment="1">
      <alignment vertical="center"/>
    </xf>
    <xf numFmtId="166" fontId="8" fillId="13" borderId="8" xfId="0" applyNumberFormat="1" applyFont="1" applyFill="1" applyBorder="1" applyAlignment="1">
      <alignment vertical="center"/>
    </xf>
    <xf numFmtId="166" fontId="1" fillId="13" borderId="6" xfId="0" applyNumberFormat="1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top"/>
    </xf>
    <xf numFmtId="0" fontId="8" fillId="0" borderId="41" xfId="0" applyFont="1" applyBorder="1" applyAlignment="1">
      <alignment horizontal="center" vertical="top"/>
    </xf>
    <xf numFmtId="0" fontId="32" fillId="0" borderId="33" xfId="0" applyFont="1" applyBorder="1" applyAlignment="1">
      <alignment horizontal="center" vertical="top"/>
    </xf>
    <xf numFmtId="0" fontId="32" fillId="0" borderId="24" xfId="0" applyFont="1" applyBorder="1" applyAlignment="1">
      <alignment horizontal="center" vertical="top"/>
    </xf>
    <xf numFmtId="0" fontId="32" fillId="0" borderId="34" xfId="0" applyFont="1" applyBorder="1" applyAlignment="1">
      <alignment horizontal="center" vertical="top"/>
    </xf>
    <xf numFmtId="0" fontId="33" fillId="11" borderId="33" xfId="0" applyFont="1" applyFill="1" applyBorder="1" applyAlignment="1">
      <alignment horizontal="center" vertical="center" wrapText="1"/>
    </xf>
    <xf numFmtId="0" fontId="33" fillId="11" borderId="24" xfId="0" applyFont="1" applyFill="1" applyBorder="1" applyAlignment="1">
      <alignment horizontal="center" vertical="center" wrapText="1"/>
    </xf>
    <xf numFmtId="0" fontId="33" fillId="3" borderId="33" xfId="0" applyFont="1" applyFill="1" applyBorder="1" applyAlignment="1">
      <alignment horizontal="center" vertical="center" wrapText="1"/>
    </xf>
    <xf numFmtId="0" fontId="33" fillId="3" borderId="24" xfId="0" applyFont="1" applyFill="1" applyBorder="1" applyAlignment="1">
      <alignment horizontal="center" vertical="center" wrapText="1"/>
    </xf>
    <xf numFmtId="0" fontId="33" fillId="3" borderId="34" xfId="0" applyFont="1" applyFill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26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0" fontId="15" fillId="0" borderId="0" xfId="1" applyFont="1" applyAlignment="1">
      <alignment horizontal="left" wrapText="1"/>
    </xf>
    <xf numFmtId="0" fontId="25" fillId="3" borderId="33" xfId="1" applyFont="1" applyFill="1" applyBorder="1" applyAlignment="1">
      <alignment horizontal="center" vertical="center"/>
    </xf>
    <xf numFmtId="0" fontId="25" fillId="3" borderId="24" xfId="1" applyFont="1" applyFill="1" applyBorder="1" applyAlignment="1">
      <alignment horizontal="center" vertical="center"/>
    </xf>
    <xf numFmtId="0" fontId="25" fillId="3" borderId="34" xfId="1" applyFont="1" applyFill="1" applyBorder="1" applyAlignment="1">
      <alignment horizontal="center" vertical="center"/>
    </xf>
    <xf numFmtId="0" fontId="25" fillId="4" borderId="33" xfId="1" applyFont="1" applyFill="1" applyBorder="1" applyAlignment="1">
      <alignment horizontal="center" vertical="center"/>
    </xf>
    <xf numFmtId="0" fontId="25" fillId="4" borderId="24" xfId="1" applyFont="1" applyFill="1" applyBorder="1" applyAlignment="1">
      <alignment horizontal="center" vertical="center"/>
    </xf>
    <xf numFmtId="0" fontId="25" fillId="4" borderId="34" xfId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176306</xdr:colOff>
      <xdr:row>1</xdr:row>
      <xdr:rowOff>74706</xdr:rowOff>
    </xdr:from>
    <xdr:ext cx="5770282" cy="705223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7D7C86-7E08-41C3-8AAF-C44BA22DC4D1}"/>
            </a:ext>
          </a:extLst>
        </xdr:cNvPr>
        <xdr:cNvSpPr txBox="1"/>
      </xdr:nvSpPr>
      <xdr:spPr>
        <a:xfrm>
          <a:off x="176306" y="261471"/>
          <a:ext cx="5770282" cy="7052235"/>
        </a:xfrm>
        <a:prstGeom prst="rect">
          <a:avLst/>
        </a:prstGeom>
        <a:solidFill>
          <a:schemeClr val="bg1"/>
        </a:solidFill>
        <a:ln w="25400" cap="rnd" cmpd="sng">
          <a:solidFill>
            <a:srgbClr val="C00000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4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Introduction to Appendix 2</a:t>
          </a:r>
          <a:endParaRPr lang="en-GB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GB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Template for Recording Proposals or Decisions for Budget and Positions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template should be used to record decisions or make proposals for budget and position changes. The template has 6 parts: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Part A – Budget Changes - Summary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This worksheet should be used to summarize financial implications of all changes. It should reflect the financial summary of OPS, ABOD and Staff details contained in parts B,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 and D 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of this Appendix.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Part B – Budget Changes - Operations Budget (OPS) Detail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This worksheet should be used to enter financial implications of changes in OPS.</a:t>
          </a:r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Part C – Budget Changes - Administrative Budget (ABOD) Details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This worksheet should be used to enter financial implications of changes in ABOD. </a:t>
          </a:r>
          <a:endParaRPr lang="en-GB" sz="1200">
            <a:effectLst/>
          </a:endParaRP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Part C.1 – List of Temporary Assistance proposed under ABOD account 620300</a:t>
          </a: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This worksheet should be used to list temporary assistance requirements. </a:t>
          </a:r>
          <a:endParaRPr lang="en-GB" sz="1200">
            <a:effectLst/>
          </a:endParaRP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Part D – Details of Position Changes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This worksheet should be used to record decisions or make proposals for position changes.</a:t>
          </a:r>
          <a:r>
            <a:rPr lang="en-GB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Information on notifications served to appointed staff members should also be captured in this worksheet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Notification requirements in relation to position changes are found in paras 6.7 - 6.9 of New Resource Allocation Framework (Part 1) UNHCR/AI/2019/7.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workbook also contains two more worksheets which are for reference and information only:</a:t>
          </a:r>
        </a:p>
        <a:p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</a:t>
          </a:r>
          <a:r>
            <a:rPr lang="en-GB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Calculator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”: this worksheet provides guidance on how to calculate staff and temporary assistance costs.</a:t>
          </a:r>
        </a:p>
        <a:p>
          <a:pPr lvl="1"/>
          <a:endParaRPr lang="en-GB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</a:t>
          </a:r>
          <a:r>
            <a:rPr lang="en-GB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Ref_Data</a:t>
          </a:r>
          <a:r>
            <a:rPr lang="en-GB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”: this worksheet (hidden) contains values that appear in the drop-down menus. </a:t>
          </a:r>
          <a:r>
            <a:rPr lang="en-GB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Please do not delete or modify this worksheet.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241300</xdr:colOff>
      <xdr:row>10</xdr:row>
      <xdr:rowOff>196850</xdr:rowOff>
    </xdr:from>
    <xdr:to>
      <xdr:col>14</xdr:col>
      <xdr:colOff>215900</xdr:colOff>
      <xdr:row>20</xdr:row>
      <xdr:rowOff>12700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72CF9C48-1702-42B0-A896-69A739160DDF}"/>
            </a:ext>
          </a:extLst>
        </xdr:cNvPr>
        <xdr:cNvCxnSpPr/>
      </xdr:nvCxnSpPr>
      <xdr:spPr>
        <a:xfrm flipH="1" flipV="1">
          <a:off x="2952750" y="3054350"/>
          <a:ext cx="1917700" cy="1993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241300</xdr:colOff>
      <xdr:row>5</xdr:row>
      <xdr:rowOff>196850</xdr:rowOff>
    </xdr:from>
    <xdr:to>
      <xdr:col>6</xdr:col>
      <xdr:colOff>44450</xdr:colOff>
      <xdr:row>20</xdr:row>
      <xdr:rowOff>19050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2250E8BA-DD9D-407A-A1F3-5858E57F929E}"/>
            </a:ext>
          </a:extLst>
        </xdr:cNvPr>
        <xdr:cNvCxnSpPr/>
      </xdr:nvCxnSpPr>
      <xdr:spPr>
        <a:xfrm flipH="1" flipV="1">
          <a:off x="1619250" y="1847850"/>
          <a:ext cx="603250" cy="32067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8</xdr:row>
      <xdr:rowOff>209550</xdr:rowOff>
    </xdr:from>
    <xdr:to>
      <xdr:col>21</xdr:col>
      <xdr:colOff>177800</xdr:colOff>
      <xdr:row>22</xdr:row>
      <xdr:rowOff>177800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29261539-173A-4154-9012-AA78FADD5158}"/>
            </a:ext>
          </a:extLst>
        </xdr:cNvPr>
        <xdr:cNvCxnSpPr/>
      </xdr:nvCxnSpPr>
      <xdr:spPr>
        <a:xfrm flipH="1" flipV="1">
          <a:off x="4006850" y="2584450"/>
          <a:ext cx="3168650" cy="2997200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9</xdr:row>
      <xdr:rowOff>203200</xdr:rowOff>
    </xdr:from>
    <xdr:to>
      <xdr:col>23</xdr:col>
      <xdr:colOff>114300</xdr:colOff>
      <xdr:row>28</xdr:row>
      <xdr:rowOff>12700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76F3524-7F93-476F-8A37-D023B325A7AE}"/>
            </a:ext>
          </a:extLst>
        </xdr:cNvPr>
        <xdr:cNvCxnSpPr/>
      </xdr:nvCxnSpPr>
      <xdr:spPr>
        <a:xfrm flipH="1" flipV="1">
          <a:off x="4006850" y="2819400"/>
          <a:ext cx="3638550" cy="3702050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-0.499984740745262"/>
  </sheetPr>
  <dimension ref="B42:B44"/>
  <sheetViews>
    <sheetView tabSelected="1" zoomScale="85" zoomScaleNormal="85" workbookViewId="0"/>
  </sheetViews>
  <sheetFormatPr defaultRowHeight="14.5" x14ac:dyDescent="0.35"/>
  <sheetData>
    <row r="42" spans="2:2" ht="15.5" x14ac:dyDescent="0.35">
      <c r="B42" s="173"/>
    </row>
    <row r="44" spans="2:2" x14ac:dyDescent="0.35">
      <c r="B44" s="174"/>
    </row>
  </sheetData>
  <customSheetViews>
    <customSheetView guid="{82FC6A6C-77BB-4D4E-B764-ABFFBFA8BC83}" scale="85" topLeftCell="A13">
      <selection activeCell="G51" sqref="G51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portrait" r:id="rId1"/>
    </customSheetView>
    <customSheetView guid="{685C868C-3F33-4A77-9B60-B01D7136CD12}" scale="85">
      <selection activeCell="G51" sqref="G51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portrait" r:id="rId2"/>
    </customSheetView>
  </customSheetView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Q25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O30" sqref="O30"/>
    </sheetView>
  </sheetViews>
  <sheetFormatPr defaultColWidth="8.453125" defaultRowHeight="14" x14ac:dyDescent="0.35"/>
  <cols>
    <col min="1" max="1" width="14" style="1" customWidth="1"/>
    <col min="2" max="2" width="18.54296875" style="1" customWidth="1"/>
    <col min="3" max="4" width="10.453125" style="1" customWidth="1"/>
    <col min="5" max="5" width="10.453125" style="2" customWidth="1"/>
    <col min="6" max="6" width="13.54296875" style="3" hidden="1" customWidth="1"/>
    <col min="7" max="7" width="14.54296875" style="3" hidden="1" customWidth="1"/>
    <col min="8" max="8" width="14.453125" style="3" hidden="1" customWidth="1"/>
    <col min="9" max="9" width="14.1796875" style="3" hidden="1" customWidth="1"/>
    <col min="10" max="11" width="14.1796875" style="1" hidden="1" customWidth="1"/>
    <col min="12" max="12" width="15.453125" style="3" customWidth="1"/>
    <col min="13" max="13" width="14.453125" style="3" bestFit="1" customWidth="1"/>
    <col min="14" max="14" width="16.453125" style="3" customWidth="1"/>
    <col min="15" max="15" width="15.54296875" style="3" customWidth="1"/>
    <col min="16" max="16" width="14.453125" style="1" bestFit="1" customWidth="1"/>
    <col min="17" max="17" width="13.81640625" style="1" bestFit="1" customWidth="1"/>
    <col min="18" max="16384" width="8.453125" style="1"/>
  </cols>
  <sheetData>
    <row r="1" spans="1:17" x14ac:dyDescent="0.35">
      <c r="K1" s="4"/>
      <c r="Q1" s="4" t="s">
        <v>11</v>
      </c>
    </row>
    <row r="2" spans="1:17" ht="16" thickBot="1" x14ac:dyDescent="0.4">
      <c r="A2" s="249" t="s">
        <v>146</v>
      </c>
      <c r="B2" s="249"/>
      <c r="C2" s="249"/>
      <c r="D2" s="249"/>
      <c r="E2" s="249"/>
      <c r="F2" s="1"/>
      <c r="G2" s="1"/>
      <c r="H2" s="1"/>
      <c r="K2" s="4"/>
      <c r="L2" s="226"/>
      <c r="M2" s="1"/>
      <c r="N2" s="226"/>
      <c r="O2" s="226"/>
      <c r="Q2" s="226"/>
    </row>
    <row r="3" spans="1:17" ht="14.5" thickBot="1" x14ac:dyDescent="0.4">
      <c r="F3" s="246" t="s">
        <v>209</v>
      </c>
      <c r="G3" s="247"/>
      <c r="H3" s="247"/>
      <c r="I3" s="247"/>
      <c r="J3" s="247"/>
      <c r="K3" s="248"/>
      <c r="L3" s="246" t="s">
        <v>210</v>
      </c>
      <c r="M3" s="247"/>
      <c r="N3" s="247"/>
      <c r="O3" s="247"/>
      <c r="P3" s="247"/>
      <c r="Q3" s="248"/>
    </row>
    <row r="4" spans="1:17" ht="20.149999999999999" customHeight="1" thickBot="1" x14ac:dyDescent="0.4">
      <c r="A4" s="254" t="s">
        <v>97</v>
      </c>
      <c r="B4" s="252" t="s">
        <v>98</v>
      </c>
      <c r="C4" s="252" t="s">
        <v>3</v>
      </c>
      <c r="D4" s="252" t="s">
        <v>6</v>
      </c>
      <c r="E4" s="250" t="s">
        <v>1</v>
      </c>
      <c r="F4" s="243" t="s">
        <v>2</v>
      </c>
      <c r="G4" s="244"/>
      <c r="H4" s="245"/>
      <c r="I4" s="243" t="s">
        <v>5</v>
      </c>
      <c r="J4" s="244"/>
      <c r="K4" s="245"/>
      <c r="L4" s="243" t="s">
        <v>2</v>
      </c>
      <c r="M4" s="244"/>
      <c r="N4" s="245"/>
      <c r="O4" s="243" t="s">
        <v>5</v>
      </c>
      <c r="P4" s="244"/>
      <c r="Q4" s="245"/>
    </row>
    <row r="5" spans="1:17" ht="14.5" thickBot="1" x14ac:dyDescent="0.4">
      <c r="A5" s="255"/>
      <c r="B5" s="253"/>
      <c r="C5" s="253"/>
      <c r="D5" s="253"/>
      <c r="E5" s="251"/>
      <c r="F5" s="18" t="s">
        <v>7</v>
      </c>
      <c r="G5" s="19" t="s">
        <v>10</v>
      </c>
      <c r="H5" s="23" t="s">
        <v>94</v>
      </c>
      <c r="I5" s="18" t="s">
        <v>7</v>
      </c>
      <c r="J5" s="19" t="s">
        <v>10</v>
      </c>
      <c r="K5" s="23" t="s">
        <v>94</v>
      </c>
      <c r="L5" s="18" t="s">
        <v>7</v>
      </c>
      <c r="M5" s="19" t="s">
        <v>10</v>
      </c>
      <c r="N5" s="23" t="s">
        <v>94</v>
      </c>
      <c r="O5" s="18" t="s">
        <v>7</v>
      </c>
      <c r="P5" s="19" t="s">
        <v>10</v>
      </c>
      <c r="Q5" s="23" t="s">
        <v>94</v>
      </c>
    </row>
    <row r="6" spans="1:17" s="6" customFormat="1" ht="20.149999999999999" customHeight="1" x14ac:dyDescent="0.35">
      <c r="A6" s="191" t="s">
        <v>204</v>
      </c>
      <c r="B6" s="190" t="s">
        <v>205</v>
      </c>
      <c r="C6" s="8">
        <v>14081</v>
      </c>
      <c r="D6" s="5" t="s">
        <v>13</v>
      </c>
      <c r="E6" s="9">
        <v>4900</v>
      </c>
      <c r="F6" s="32">
        <f>+B_OPS!G25</f>
        <v>0</v>
      </c>
      <c r="G6" s="33">
        <f>+B_OPS!H25</f>
        <v>0</v>
      </c>
      <c r="H6" s="34">
        <f t="shared" ref="H6:H8" si="0">F6+G6</f>
        <v>0</v>
      </c>
      <c r="I6" s="32">
        <f>+B_OPS!J25</f>
        <v>0</v>
      </c>
      <c r="J6" s="33">
        <f>+B_OPS!K25</f>
        <v>0</v>
      </c>
      <c r="K6" s="34">
        <f t="shared" ref="K6:K8" si="1">I6+J6</f>
        <v>0</v>
      </c>
      <c r="L6" s="32" vm="1">
        <v>2948867</v>
      </c>
      <c r="M6" s="238">
        <v>6339188</v>
      </c>
      <c r="N6" s="34">
        <f t="shared" ref="N6:N22" si="2">L6+M6</f>
        <v>9288055</v>
      </c>
      <c r="O6" s="32">
        <f>457506+2200000</f>
        <v>2657506</v>
      </c>
      <c r="P6" s="33">
        <f>2260000*0</f>
        <v>0</v>
      </c>
      <c r="Q6" s="34">
        <f t="shared" ref="Q6:Q22" si="3">O6+P6</f>
        <v>2657506</v>
      </c>
    </row>
    <row r="7" spans="1:17" s="6" customFormat="1" ht="20.149999999999999" customHeight="1" x14ac:dyDescent="0.35">
      <c r="A7" s="191" t="s">
        <v>204</v>
      </c>
      <c r="B7" s="190" t="s">
        <v>205</v>
      </c>
      <c r="C7" s="8">
        <v>14081</v>
      </c>
      <c r="D7" s="5" t="s">
        <v>14</v>
      </c>
      <c r="E7" s="9">
        <v>4900</v>
      </c>
      <c r="F7" s="219">
        <v>0</v>
      </c>
      <c r="G7" s="220">
        <f>+J7</f>
        <v>0</v>
      </c>
      <c r="H7" s="34">
        <f t="shared" si="0"/>
        <v>0</v>
      </c>
      <c r="I7" s="32">
        <v>0</v>
      </c>
      <c r="J7" s="33">
        <f>+D_Positions!L31</f>
        <v>0</v>
      </c>
      <c r="K7" s="34">
        <f t="shared" si="1"/>
        <v>0</v>
      </c>
      <c r="L7" s="219">
        <f>1231526*0</f>
        <v>0</v>
      </c>
      <c r="M7" s="220">
        <f>2454072.38123288*0</f>
        <v>0</v>
      </c>
      <c r="N7" s="34">
        <f t="shared" si="2"/>
        <v>0</v>
      </c>
      <c r="O7" s="32">
        <f>484088*0</f>
        <v>0</v>
      </c>
      <c r="P7" s="33">
        <f>3201510.00123288*0</f>
        <v>0</v>
      </c>
      <c r="Q7" s="34">
        <f t="shared" si="3"/>
        <v>0</v>
      </c>
    </row>
    <row r="8" spans="1:17" s="6" customFormat="1" ht="20.149999999999999" customHeight="1" x14ac:dyDescent="0.35">
      <c r="A8" s="191" t="s">
        <v>204</v>
      </c>
      <c r="B8" s="190" t="s">
        <v>205</v>
      </c>
      <c r="C8" s="8">
        <v>14081</v>
      </c>
      <c r="D8" s="5" t="s">
        <v>15</v>
      </c>
      <c r="E8" s="9">
        <v>4900</v>
      </c>
      <c r="F8" s="219">
        <v>0</v>
      </c>
      <c r="G8" s="220">
        <f>+J8</f>
        <v>0</v>
      </c>
      <c r="H8" s="34">
        <f t="shared" si="0"/>
        <v>0</v>
      </c>
      <c r="I8" s="32">
        <v>0</v>
      </c>
      <c r="J8" s="33">
        <f>+C_ABOD!H26</f>
        <v>0</v>
      </c>
      <c r="K8" s="34">
        <f t="shared" si="1"/>
        <v>0</v>
      </c>
      <c r="L8" s="219" vm="2">
        <v>801847</v>
      </c>
      <c r="M8" s="220">
        <f>1011000-216000+5000</f>
        <v>800000</v>
      </c>
      <c r="N8" s="34">
        <f t="shared" si="2"/>
        <v>1601847</v>
      </c>
      <c r="O8" s="32" vm="3">
        <v>211906</v>
      </c>
      <c r="P8" s="33">
        <f>+C_ABOD!N26*0</f>
        <v>0</v>
      </c>
      <c r="Q8" s="34">
        <f t="shared" si="3"/>
        <v>211906</v>
      </c>
    </row>
    <row r="9" spans="1:17" s="6" customFormat="1" ht="20.149999999999999" customHeight="1" x14ac:dyDescent="0.35">
      <c r="A9" s="191"/>
      <c r="B9" s="190"/>
      <c r="C9" s="8"/>
      <c r="D9" s="5"/>
      <c r="E9" s="9"/>
      <c r="F9" s="32"/>
      <c r="G9" s="33"/>
      <c r="H9" s="34">
        <f t="shared" ref="H9:H22" si="4">F9+G9</f>
        <v>0</v>
      </c>
      <c r="I9" s="32"/>
      <c r="J9" s="33"/>
      <c r="K9" s="34">
        <f t="shared" ref="K9:K22" si="5">I9+J9</f>
        <v>0</v>
      </c>
      <c r="L9" s="32"/>
      <c r="M9" s="33"/>
      <c r="N9" s="34">
        <f t="shared" si="2"/>
        <v>0</v>
      </c>
      <c r="O9" s="32"/>
      <c r="P9" s="33"/>
      <c r="Q9" s="34">
        <f t="shared" si="3"/>
        <v>0</v>
      </c>
    </row>
    <row r="10" spans="1:17" s="6" customFormat="1" ht="20.149999999999999" hidden="1" customHeight="1" x14ac:dyDescent="0.35">
      <c r="A10" s="191"/>
      <c r="B10" s="190"/>
      <c r="C10" s="8"/>
      <c r="D10" s="5"/>
      <c r="E10" s="9"/>
      <c r="F10" s="32"/>
      <c r="G10" s="33"/>
      <c r="H10" s="34">
        <f t="shared" si="4"/>
        <v>0</v>
      </c>
      <c r="I10" s="32"/>
      <c r="J10" s="33"/>
      <c r="K10" s="34">
        <f t="shared" si="5"/>
        <v>0</v>
      </c>
      <c r="L10" s="32"/>
      <c r="M10" s="33"/>
      <c r="N10" s="34">
        <f t="shared" si="2"/>
        <v>0</v>
      </c>
      <c r="O10" s="32"/>
      <c r="P10" s="33"/>
      <c r="Q10" s="34">
        <f t="shared" si="3"/>
        <v>0</v>
      </c>
    </row>
    <row r="11" spans="1:17" s="6" customFormat="1" ht="20.149999999999999" hidden="1" customHeight="1" x14ac:dyDescent="0.35">
      <c r="A11" s="191"/>
      <c r="B11" s="190"/>
      <c r="C11" s="8"/>
      <c r="D11" s="5"/>
      <c r="E11" s="9"/>
      <c r="F11" s="32"/>
      <c r="G11" s="33"/>
      <c r="H11" s="34">
        <f t="shared" si="4"/>
        <v>0</v>
      </c>
      <c r="I11" s="32"/>
      <c r="J11" s="33"/>
      <c r="K11" s="34">
        <f t="shared" si="5"/>
        <v>0</v>
      </c>
      <c r="L11" s="32"/>
      <c r="M11" s="33"/>
      <c r="N11" s="34">
        <f t="shared" si="2"/>
        <v>0</v>
      </c>
      <c r="O11" s="32"/>
      <c r="P11" s="33"/>
      <c r="Q11" s="34">
        <f t="shared" si="3"/>
        <v>0</v>
      </c>
    </row>
    <row r="12" spans="1:17" s="6" customFormat="1" ht="20.149999999999999" hidden="1" customHeight="1" x14ac:dyDescent="0.35">
      <c r="A12" s="7"/>
      <c r="B12" s="14"/>
      <c r="C12" s="8"/>
      <c r="D12" s="5"/>
      <c r="E12" s="9"/>
      <c r="F12" s="32"/>
      <c r="G12" s="33"/>
      <c r="H12" s="34">
        <f t="shared" si="4"/>
        <v>0</v>
      </c>
      <c r="I12" s="32"/>
      <c r="J12" s="33"/>
      <c r="K12" s="34">
        <f t="shared" si="5"/>
        <v>0</v>
      </c>
      <c r="L12" s="32"/>
      <c r="M12" s="33"/>
      <c r="N12" s="34">
        <f t="shared" si="2"/>
        <v>0</v>
      </c>
      <c r="O12" s="32"/>
      <c r="P12" s="33"/>
      <c r="Q12" s="34">
        <f t="shared" si="3"/>
        <v>0</v>
      </c>
    </row>
    <row r="13" spans="1:17" s="6" customFormat="1" ht="20.149999999999999" hidden="1" customHeight="1" x14ac:dyDescent="0.35">
      <c r="A13" s="7"/>
      <c r="B13" s="14"/>
      <c r="C13" s="8"/>
      <c r="D13" s="5"/>
      <c r="E13" s="9"/>
      <c r="F13" s="32"/>
      <c r="G13" s="33"/>
      <c r="H13" s="34">
        <f t="shared" si="4"/>
        <v>0</v>
      </c>
      <c r="I13" s="32"/>
      <c r="J13" s="33"/>
      <c r="K13" s="34">
        <f t="shared" si="5"/>
        <v>0</v>
      </c>
      <c r="L13" s="32"/>
      <c r="M13" s="33"/>
      <c r="N13" s="34">
        <f t="shared" si="2"/>
        <v>0</v>
      </c>
      <c r="O13" s="32"/>
      <c r="P13" s="33"/>
      <c r="Q13" s="34">
        <f t="shared" si="3"/>
        <v>0</v>
      </c>
    </row>
    <row r="14" spans="1:17" s="6" customFormat="1" ht="20.149999999999999" hidden="1" customHeight="1" x14ac:dyDescent="0.35">
      <c r="A14" s="7"/>
      <c r="B14" s="14"/>
      <c r="C14" s="8"/>
      <c r="D14" s="5"/>
      <c r="E14" s="9"/>
      <c r="F14" s="32"/>
      <c r="G14" s="33"/>
      <c r="H14" s="34">
        <f t="shared" si="4"/>
        <v>0</v>
      </c>
      <c r="I14" s="32"/>
      <c r="J14" s="33"/>
      <c r="K14" s="34">
        <f t="shared" si="5"/>
        <v>0</v>
      </c>
      <c r="L14" s="32"/>
      <c r="M14" s="33"/>
      <c r="N14" s="34">
        <f t="shared" si="2"/>
        <v>0</v>
      </c>
      <c r="O14" s="32"/>
      <c r="P14" s="33"/>
      <c r="Q14" s="34">
        <f t="shared" si="3"/>
        <v>0</v>
      </c>
    </row>
    <row r="15" spans="1:17" s="6" customFormat="1" ht="20.149999999999999" hidden="1" customHeight="1" x14ac:dyDescent="0.35">
      <c r="A15" s="7"/>
      <c r="B15" s="14"/>
      <c r="C15" s="8"/>
      <c r="D15" s="5"/>
      <c r="E15" s="9"/>
      <c r="F15" s="32"/>
      <c r="G15" s="33"/>
      <c r="H15" s="34">
        <f t="shared" si="4"/>
        <v>0</v>
      </c>
      <c r="I15" s="32"/>
      <c r="J15" s="33"/>
      <c r="K15" s="34">
        <f t="shared" si="5"/>
        <v>0</v>
      </c>
      <c r="L15" s="32"/>
      <c r="M15" s="33"/>
      <c r="N15" s="34">
        <f t="shared" si="2"/>
        <v>0</v>
      </c>
      <c r="O15" s="32"/>
      <c r="P15" s="33"/>
      <c r="Q15" s="34">
        <f t="shared" si="3"/>
        <v>0</v>
      </c>
    </row>
    <row r="16" spans="1:17" s="6" customFormat="1" ht="20.149999999999999" hidden="1" customHeight="1" x14ac:dyDescent="0.35">
      <c r="A16" s="7"/>
      <c r="B16" s="14"/>
      <c r="C16" s="8"/>
      <c r="D16" s="5"/>
      <c r="E16" s="9"/>
      <c r="F16" s="32"/>
      <c r="G16" s="33"/>
      <c r="H16" s="34">
        <f t="shared" si="4"/>
        <v>0</v>
      </c>
      <c r="I16" s="32"/>
      <c r="J16" s="33"/>
      <c r="K16" s="34">
        <f t="shared" si="5"/>
        <v>0</v>
      </c>
      <c r="L16" s="32"/>
      <c r="M16" s="33"/>
      <c r="N16" s="34">
        <f t="shared" si="2"/>
        <v>0</v>
      </c>
      <c r="O16" s="32"/>
      <c r="P16" s="33"/>
      <c r="Q16" s="34">
        <f t="shared" si="3"/>
        <v>0</v>
      </c>
    </row>
    <row r="17" spans="1:17" s="6" customFormat="1" ht="20.149999999999999" hidden="1" customHeight="1" x14ac:dyDescent="0.35">
      <c r="A17" s="7"/>
      <c r="B17" s="14"/>
      <c r="C17" s="8"/>
      <c r="D17" s="5"/>
      <c r="E17" s="9"/>
      <c r="F17" s="32"/>
      <c r="G17" s="33"/>
      <c r="H17" s="34">
        <f t="shared" si="4"/>
        <v>0</v>
      </c>
      <c r="I17" s="32"/>
      <c r="J17" s="33"/>
      <c r="K17" s="34">
        <f t="shared" si="5"/>
        <v>0</v>
      </c>
      <c r="L17" s="32"/>
      <c r="M17" s="33"/>
      <c r="N17" s="34">
        <f t="shared" si="2"/>
        <v>0</v>
      </c>
      <c r="O17" s="32"/>
      <c r="P17" s="33"/>
      <c r="Q17" s="34">
        <f t="shared" si="3"/>
        <v>0</v>
      </c>
    </row>
    <row r="18" spans="1:17" s="6" customFormat="1" ht="20.149999999999999" hidden="1" customHeight="1" x14ac:dyDescent="0.35">
      <c r="A18" s="7"/>
      <c r="B18" s="14"/>
      <c r="C18" s="8"/>
      <c r="D18" s="5"/>
      <c r="E18" s="9"/>
      <c r="F18" s="32"/>
      <c r="G18" s="33"/>
      <c r="H18" s="34">
        <f t="shared" si="4"/>
        <v>0</v>
      </c>
      <c r="I18" s="32"/>
      <c r="J18" s="33"/>
      <c r="K18" s="34">
        <f t="shared" si="5"/>
        <v>0</v>
      </c>
      <c r="L18" s="32"/>
      <c r="M18" s="33"/>
      <c r="N18" s="34">
        <f t="shared" si="2"/>
        <v>0</v>
      </c>
      <c r="O18" s="32"/>
      <c r="P18" s="33"/>
      <c r="Q18" s="34">
        <f t="shared" si="3"/>
        <v>0</v>
      </c>
    </row>
    <row r="19" spans="1:17" s="6" customFormat="1" ht="20.149999999999999" hidden="1" customHeight="1" x14ac:dyDescent="0.35">
      <c r="A19" s="7"/>
      <c r="B19" s="14"/>
      <c r="C19" s="8"/>
      <c r="D19" s="5"/>
      <c r="E19" s="9"/>
      <c r="F19" s="32"/>
      <c r="G19" s="33"/>
      <c r="H19" s="34">
        <f t="shared" si="4"/>
        <v>0</v>
      </c>
      <c r="I19" s="32"/>
      <c r="J19" s="33"/>
      <c r="K19" s="34">
        <f t="shared" si="5"/>
        <v>0</v>
      </c>
      <c r="L19" s="32"/>
      <c r="M19" s="33"/>
      <c r="N19" s="34">
        <f t="shared" si="2"/>
        <v>0</v>
      </c>
      <c r="O19" s="32"/>
      <c r="P19" s="33"/>
      <c r="Q19" s="34">
        <f t="shared" si="3"/>
        <v>0</v>
      </c>
    </row>
    <row r="20" spans="1:17" s="6" customFormat="1" ht="20.149999999999999" hidden="1" customHeight="1" x14ac:dyDescent="0.35">
      <c r="A20" s="7"/>
      <c r="B20" s="14"/>
      <c r="C20" s="8"/>
      <c r="D20" s="5"/>
      <c r="E20" s="9"/>
      <c r="F20" s="32"/>
      <c r="G20" s="33"/>
      <c r="H20" s="34">
        <f t="shared" si="4"/>
        <v>0</v>
      </c>
      <c r="I20" s="32"/>
      <c r="J20" s="33"/>
      <c r="K20" s="34">
        <f t="shared" si="5"/>
        <v>0</v>
      </c>
      <c r="L20" s="32"/>
      <c r="M20" s="33"/>
      <c r="N20" s="34">
        <f t="shared" si="2"/>
        <v>0</v>
      </c>
      <c r="O20" s="32"/>
      <c r="P20" s="33"/>
      <c r="Q20" s="34">
        <f t="shared" si="3"/>
        <v>0</v>
      </c>
    </row>
    <row r="21" spans="1:17" s="6" customFormat="1" ht="20.149999999999999" hidden="1" customHeight="1" x14ac:dyDescent="0.35">
      <c r="A21" s="7"/>
      <c r="B21" s="14"/>
      <c r="C21" s="8"/>
      <c r="D21" s="5"/>
      <c r="E21" s="9"/>
      <c r="F21" s="32"/>
      <c r="G21" s="33"/>
      <c r="H21" s="34">
        <f t="shared" si="4"/>
        <v>0</v>
      </c>
      <c r="I21" s="32"/>
      <c r="J21" s="33"/>
      <c r="K21" s="34">
        <f t="shared" si="5"/>
        <v>0</v>
      </c>
      <c r="L21" s="32"/>
      <c r="M21" s="33"/>
      <c r="N21" s="34">
        <f t="shared" si="2"/>
        <v>0</v>
      </c>
      <c r="O21" s="32"/>
      <c r="P21" s="33"/>
      <c r="Q21" s="34">
        <f t="shared" si="3"/>
        <v>0</v>
      </c>
    </row>
    <row r="22" spans="1:17" s="6" customFormat="1" ht="20.149999999999999" customHeight="1" thickBot="1" x14ac:dyDescent="0.4">
      <c r="A22" s="10"/>
      <c r="B22" s="15"/>
      <c r="C22" s="11"/>
      <c r="D22" s="11"/>
      <c r="E22" s="12"/>
      <c r="F22" s="35"/>
      <c r="G22" s="36"/>
      <c r="H22" s="37">
        <f t="shared" si="4"/>
        <v>0</v>
      </c>
      <c r="I22" s="35"/>
      <c r="J22" s="36"/>
      <c r="K22" s="37">
        <f t="shared" si="5"/>
        <v>0</v>
      </c>
      <c r="L22" s="35"/>
      <c r="M22" s="36"/>
      <c r="N22" s="37">
        <f t="shared" si="2"/>
        <v>0</v>
      </c>
      <c r="O22" s="35"/>
      <c r="P22" s="36"/>
      <c r="Q22" s="37">
        <f t="shared" si="3"/>
        <v>0</v>
      </c>
    </row>
    <row r="23" spans="1:17" s="6" customFormat="1" ht="20.149999999999999" customHeight="1" thickBot="1" x14ac:dyDescent="0.4">
      <c r="E23" s="13" t="s">
        <v>4</v>
      </c>
      <c r="F23" s="38">
        <f t="shared" ref="F23:Q23" si="6">SUM(F6:F22)</f>
        <v>0</v>
      </c>
      <c r="G23" s="39">
        <f t="shared" si="6"/>
        <v>0</v>
      </c>
      <c r="H23" s="40">
        <f t="shared" si="6"/>
        <v>0</v>
      </c>
      <c r="I23" s="38">
        <f t="shared" si="6"/>
        <v>0</v>
      </c>
      <c r="J23" s="39">
        <f t="shared" si="6"/>
        <v>0</v>
      </c>
      <c r="K23" s="40">
        <f t="shared" si="6"/>
        <v>0</v>
      </c>
      <c r="L23" s="38">
        <f t="shared" si="6"/>
        <v>3750714</v>
      </c>
      <c r="M23" s="39">
        <f t="shared" si="6"/>
        <v>7139188</v>
      </c>
      <c r="N23" s="40">
        <f t="shared" si="6"/>
        <v>10889902</v>
      </c>
      <c r="O23" s="38">
        <f t="shared" si="6"/>
        <v>2869412</v>
      </c>
      <c r="P23" s="39">
        <f t="shared" si="6"/>
        <v>0</v>
      </c>
      <c r="Q23" s="40">
        <f t="shared" si="6"/>
        <v>2869412</v>
      </c>
    </row>
    <row r="25" spans="1:17" x14ac:dyDescent="0.35">
      <c r="B25" s="228"/>
      <c r="L25" s="227"/>
      <c r="N25" s="227"/>
      <c r="O25" s="227"/>
      <c r="P25" s="3"/>
      <c r="Q25" s="227"/>
    </row>
  </sheetData>
  <customSheetViews>
    <customSheetView guid="{82FC6A6C-77BB-4D4E-B764-ABFFBFA8BC83}" scale="55" fitToPage="1">
      <pane xSplit="5" ySplit="5" topLeftCell="F6" activePane="bottomRight" state="frozen"/>
      <selection pane="bottomRight" activeCell="F6" sqref="F6"/>
      <pageMargins left="0.39370078740157483" right="0.39370078740157483" top="0.39370078740157483" bottom="0.39370078740157483" header="0.19685039370078741" footer="0.19685039370078741"/>
      <printOptions horizontalCentered="1"/>
      <pageSetup paperSize="9" scale="60" fitToHeight="0" orientation="landscape" r:id="rId1"/>
      <headerFooter>
        <oddFooter>Page &amp;P of &amp;N</oddFooter>
      </headerFooter>
    </customSheetView>
    <customSheetView guid="{685C868C-3F33-4A77-9B60-B01D7136CD12}" scale="55" fitToPage="1">
      <pane xSplit="5" ySplit="5" topLeftCell="F6" activePane="bottomRight" state="frozen"/>
      <selection pane="bottomRight" activeCell="F6" sqref="F6"/>
      <pageMargins left="0.39370078740157483" right="0.39370078740157483" top="0.39370078740157483" bottom="0.39370078740157483" header="0.19685039370078741" footer="0.19685039370078741"/>
      <printOptions horizontalCentered="1"/>
      <pageSetup paperSize="9" scale="60" fitToHeight="0" orientation="landscape" r:id="rId2"/>
      <headerFooter>
        <oddFooter>Page &amp;P of &amp;N</oddFooter>
      </headerFooter>
    </customSheetView>
  </customSheetViews>
  <mergeCells count="12">
    <mergeCell ref="L4:N4"/>
    <mergeCell ref="O4:Q4"/>
    <mergeCell ref="F3:K3"/>
    <mergeCell ref="L3:Q3"/>
    <mergeCell ref="A2:E2"/>
    <mergeCell ref="F4:H4"/>
    <mergeCell ref="I4:K4"/>
    <mergeCell ref="E4:E5"/>
    <mergeCell ref="D4:D5"/>
    <mergeCell ref="C4:C5"/>
    <mergeCell ref="A4:A5"/>
    <mergeCell ref="B4:B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0" fitToHeight="0" orientation="landscape" r:id="rId3"/>
  <headerFooter>
    <oddFooter>Page &amp;P of &amp;N</oddFooter>
  </headerFooter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Ref_Data!$B$3:$B$5</xm:f>
          </x14:formula1>
          <xm:sqref>D6:D22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R25"/>
  <sheetViews>
    <sheetView zoomScale="90" zoomScaleNormal="90" workbookViewId="0">
      <pane xSplit="6" ySplit="6" topLeftCell="M14" activePane="bottomRight" state="frozen"/>
      <selection activeCell="K2" sqref="K2"/>
      <selection pane="topRight" activeCell="K2" sqref="K2"/>
      <selection pane="bottomLeft" activeCell="K2" sqref="K2"/>
      <selection pane="bottomRight" activeCell="M26" sqref="M26"/>
    </sheetView>
  </sheetViews>
  <sheetFormatPr defaultColWidth="8.453125" defaultRowHeight="14" x14ac:dyDescent="0.35"/>
  <cols>
    <col min="1" max="1" width="5.81640625" style="1" bestFit="1" customWidth="1"/>
    <col min="2" max="2" width="7.1796875" style="1" bestFit="1" customWidth="1"/>
    <col min="3" max="3" width="9.1796875" style="2" bestFit="1" customWidth="1"/>
    <col min="4" max="4" width="5.54296875" style="2" bestFit="1" customWidth="1"/>
    <col min="5" max="5" width="16.453125" style="2" bestFit="1" customWidth="1"/>
    <col min="6" max="6" width="18.1796875" style="2" bestFit="1" customWidth="1"/>
    <col min="7" max="7" width="8.54296875" style="3" hidden="1" customWidth="1"/>
    <col min="8" max="8" width="16.1796875" style="3" hidden="1" customWidth="1"/>
    <col min="9" max="9" width="17" style="3" hidden="1" customWidth="1"/>
    <col min="10" max="10" width="8.54296875" style="3" hidden="1" customWidth="1"/>
    <col min="11" max="12" width="16.1796875" style="3" hidden="1" customWidth="1"/>
    <col min="13" max="13" width="16.54296875" style="3" customWidth="1"/>
    <col min="14" max="14" width="17.1796875" style="3" customWidth="1"/>
    <col min="15" max="15" width="17.453125" style="3" customWidth="1"/>
    <col min="16" max="16" width="8.54296875" style="3" bestFit="1" customWidth="1"/>
    <col min="17" max="17" width="18.453125" style="3" customWidth="1"/>
    <col min="18" max="18" width="14.1796875" style="3" bestFit="1" customWidth="1"/>
    <col min="19" max="16384" width="8.453125" style="1"/>
  </cols>
  <sheetData>
    <row r="1" spans="1:18" x14ac:dyDescent="0.35">
      <c r="L1" s="4"/>
      <c r="R1" s="4" t="s">
        <v>11</v>
      </c>
    </row>
    <row r="2" spans="1:18" ht="15.5" x14ac:dyDescent="0.35">
      <c r="A2" s="249" t="s">
        <v>147</v>
      </c>
      <c r="B2" s="249"/>
      <c r="C2" s="249"/>
      <c r="D2" s="249"/>
      <c r="E2" s="249"/>
      <c r="F2" s="249"/>
      <c r="G2" s="1"/>
      <c r="H2" s="1"/>
      <c r="I2" s="1"/>
      <c r="J2" s="1"/>
      <c r="K2" s="1"/>
      <c r="L2" s="4"/>
      <c r="M2" s="1"/>
      <c r="N2" s="1"/>
      <c r="O2" s="1"/>
      <c r="P2" s="1"/>
      <c r="Q2" s="1"/>
      <c r="R2" s="4"/>
    </row>
    <row r="3" spans="1:18" ht="16" thickBot="1" x14ac:dyDescent="0.4">
      <c r="A3" s="93"/>
      <c r="B3" s="93"/>
      <c r="C3" s="93"/>
      <c r="D3" s="93"/>
      <c r="E3" s="93"/>
      <c r="F3" s="93"/>
      <c r="G3" s="1"/>
      <c r="H3" s="1"/>
      <c r="I3" s="1"/>
      <c r="J3" s="1"/>
      <c r="K3" s="1"/>
      <c r="L3" s="4"/>
      <c r="M3" s="1"/>
      <c r="N3" s="1"/>
      <c r="O3" s="1"/>
      <c r="P3" s="1"/>
      <c r="Q3" s="1"/>
      <c r="R3" s="4"/>
    </row>
    <row r="4" spans="1:18" ht="15" customHeight="1" thickBot="1" x14ac:dyDescent="0.4">
      <c r="G4" s="246" t="s">
        <v>209</v>
      </c>
      <c r="H4" s="247"/>
      <c r="I4" s="247"/>
      <c r="J4" s="247"/>
      <c r="K4" s="247"/>
      <c r="L4" s="248"/>
      <c r="M4" s="246" t="s">
        <v>210</v>
      </c>
      <c r="N4" s="247"/>
      <c r="O4" s="247"/>
      <c r="P4" s="247"/>
      <c r="Q4" s="247"/>
      <c r="R4" s="248"/>
    </row>
    <row r="5" spans="1:18" ht="20.149999999999999" customHeight="1" thickBot="1" x14ac:dyDescent="0.4">
      <c r="A5" s="256" t="s">
        <v>158</v>
      </c>
      <c r="B5" s="252" t="s">
        <v>3</v>
      </c>
      <c r="C5" s="250" t="s">
        <v>1</v>
      </c>
      <c r="D5" s="250" t="s">
        <v>9</v>
      </c>
      <c r="E5" s="250" t="s">
        <v>8</v>
      </c>
      <c r="F5" s="250" t="s">
        <v>93</v>
      </c>
      <c r="G5" s="243" t="s">
        <v>2</v>
      </c>
      <c r="H5" s="244"/>
      <c r="I5" s="245"/>
      <c r="J5" s="243" t="s">
        <v>5</v>
      </c>
      <c r="K5" s="244"/>
      <c r="L5" s="245"/>
      <c r="M5" s="243" t="s">
        <v>2</v>
      </c>
      <c r="N5" s="244"/>
      <c r="O5" s="245"/>
      <c r="P5" s="243" t="s">
        <v>5</v>
      </c>
      <c r="Q5" s="244"/>
      <c r="R5" s="245"/>
    </row>
    <row r="6" spans="1:18" ht="14.5" thickBot="1" x14ac:dyDescent="0.4">
      <c r="A6" s="255"/>
      <c r="B6" s="253"/>
      <c r="C6" s="251"/>
      <c r="D6" s="251"/>
      <c r="E6" s="251"/>
      <c r="F6" s="251"/>
      <c r="G6" s="18" t="s">
        <v>7</v>
      </c>
      <c r="H6" s="19" t="s">
        <v>10</v>
      </c>
      <c r="I6" s="23" t="s">
        <v>94</v>
      </c>
      <c r="J6" s="18" t="s">
        <v>7</v>
      </c>
      <c r="K6" s="19" t="s">
        <v>10</v>
      </c>
      <c r="L6" s="23" t="s">
        <v>94</v>
      </c>
      <c r="M6" s="18" t="s">
        <v>7</v>
      </c>
      <c r="N6" s="19" t="s">
        <v>10</v>
      </c>
      <c r="O6" s="23" t="s">
        <v>94</v>
      </c>
      <c r="P6" s="18" t="s">
        <v>7</v>
      </c>
      <c r="Q6" s="19" t="s">
        <v>10</v>
      </c>
      <c r="R6" s="23" t="s">
        <v>94</v>
      </c>
    </row>
    <row r="7" spans="1:18" s="6" customFormat="1" ht="33" customHeight="1" x14ac:dyDescent="0.35">
      <c r="A7" s="186" t="s">
        <v>204</v>
      </c>
      <c r="B7" s="195">
        <v>14081</v>
      </c>
      <c r="C7" s="235">
        <v>4900</v>
      </c>
      <c r="D7" s="236" t="s">
        <v>211</v>
      </c>
      <c r="E7" s="218" t="s">
        <v>17</v>
      </c>
      <c r="F7" s="218" t="s">
        <v>54</v>
      </c>
      <c r="G7" s="29"/>
      <c r="H7" s="30"/>
      <c r="I7" s="31">
        <f>G7+H7</f>
        <v>0</v>
      </c>
      <c r="J7" s="29"/>
      <c r="K7" s="30"/>
      <c r="L7" s="31">
        <f t="shared" ref="L7:L24" si="0">J7+K7</f>
        <v>0</v>
      </c>
      <c r="M7" s="239">
        <v>1091080.79</v>
      </c>
      <c r="N7" s="237">
        <v>1800000</v>
      </c>
      <c r="O7" s="31">
        <f>M7+N7</f>
        <v>2891080.79</v>
      </c>
      <c r="P7" s="29"/>
      <c r="Q7" s="30"/>
      <c r="R7" s="31">
        <f t="shared" ref="R7:R24" si="1">P7+Q7</f>
        <v>0</v>
      </c>
    </row>
    <row r="8" spans="1:18" s="6" customFormat="1" ht="33" customHeight="1" x14ac:dyDescent="0.35">
      <c r="A8" s="191" t="s">
        <v>204</v>
      </c>
      <c r="B8" s="177">
        <v>14081</v>
      </c>
      <c r="C8" s="229">
        <v>4900</v>
      </c>
      <c r="D8" s="192" t="s">
        <v>211</v>
      </c>
      <c r="E8" s="218" t="s">
        <v>17</v>
      </c>
      <c r="F8" s="218" t="s">
        <v>52</v>
      </c>
      <c r="G8" s="32"/>
      <c r="H8" s="33"/>
      <c r="I8" s="34">
        <f t="shared" ref="I8:I24" si="2">G8+H8</f>
        <v>0</v>
      </c>
      <c r="J8" s="32"/>
      <c r="K8" s="33"/>
      <c r="L8" s="34">
        <f t="shared" si="0"/>
        <v>0</v>
      </c>
      <c r="M8" s="240">
        <v>353864.04</v>
      </c>
      <c r="N8" s="234">
        <v>900000</v>
      </c>
      <c r="O8" s="34">
        <f t="shared" ref="O8:O24" si="3">M8+N8</f>
        <v>1253864.04</v>
      </c>
      <c r="P8" s="32"/>
      <c r="Q8" s="33"/>
      <c r="R8" s="34">
        <f t="shared" si="1"/>
        <v>0</v>
      </c>
    </row>
    <row r="9" spans="1:18" s="6" customFormat="1" ht="45.65" customHeight="1" x14ac:dyDescent="0.35">
      <c r="A9" s="191" t="s">
        <v>204</v>
      </c>
      <c r="B9" s="177">
        <v>14081</v>
      </c>
      <c r="C9" s="229">
        <v>4900</v>
      </c>
      <c r="D9" s="192" t="s">
        <v>211</v>
      </c>
      <c r="E9" s="218" t="s">
        <v>17</v>
      </c>
      <c r="F9" s="218" t="s">
        <v>55</v>
      </c>
      <c r="G9" s="32"/>
      <c r="H9" s="33"/>
      <c r="I9" s="34">
        <f>G9+H9</f>
        <v>0</v>
      </c>
      <c r="J9" s="32"/>
      <c r="K9" s="33"/>
      <c r="L9" s="34">
        <f t="shared" si="0"/>
        <v>0</v>
      </c>
      <c r="M9" s="240">
        <v>88466.01</v>
      </c>
      <c r="N9" s="234">
        <v>500000</v>
      </c>
      <c r="O9" s="34">
        <f t="shared" si="3"/>
        <v>588466.01</v>
      </c>
      <c r="P9" s="32"/>
      <c r="Q9" s="33"/>
      <c r="R9" s="34">
        <f t="shared" si="1"/>
        <v>0</v>
      </c>
    </row>
    <row r="10" spans="1:18" s="6" customFormat="1" ht="48.65" customHeight="1" x14ac:dyDescent="0.35">
      <c r="A10" s="191" t="s">
        <v>204</v>
      </c>
      <c r="B10" s="177">
        <v>14081</v>
      </c>
      <c r="C10" s="229">
        <v>4900</v>
      </c>
      <c r="D10" s="192" t="s">
        <v>211</v>
      </c>
      <c r="E10" s="218" t="s">
        <v>17</v>
      </c>
      <c r="F10" s="218" t="s">
        <v>43</v>
      </c>
      <c r="G10" s="32"/>
      <c r="H10" s="33"/>
      <c r="I10" s="34">
        <f t="shared" si="2"/>
        <v>0</v>
      </c>
      <c r="J10" s="32"/>
      <c r="K10" s="33"/>
      <c r="L10" s="34">
        <f t="shared" si="0"/>
        <v>0</v>
      </c>
      <c r="M10" s="240">
        <v>88466.01</v>
      </c>
      <c r="N10" s="234">
        <v>500000</v>
      </c>
      <c r="O10" s="34">
        <f t="shared" si="3"/>
        <v>588466.01</v>
      </c>
      <c r="P10" s="32"/>
      <c r="Q10" s="33"/>
      <c r="R10" s="34">
        <f t="shared" si="1"/>
        <v>0</v>
      </c>
    </row>
    <row r="11" spans="1:18" s="6" customFormat="1" ht="31.5" customHeight="1" x14ac:dyDescent="0.35">
      <c r="A11" s="191" t="s">
        <v>204</v>
      </c>
      <c r="B11" s="177">
        <v>14081</v>
      </c>
      <c r="C11" s="229">
        <v>4900</v>
      </c>
      <c r="D11" s="192" t="s">
        <v>211</v>
      </c>
      <c r="E11" s="218" t="s">
        <v>17</v>
      </c>
      <c r="F11" s="218" t="s">
        <v>45</v>
      </c>
      <c r="G11" s="32"/>
      <c r="H11" s="33"/>
      <c r="I11" s="34">
        <f t="shared" si="2"/>
        <v>0</v>
      </c>
      <c r="J11" s="32"/>
      <c r="K11" s="33"/>
      <c r="L11" s="34">
        <f t="shared" si="0"/>
        <v>0</v>
      </c>
      <c r="M11" s="240">
        <v>147443.35</v>
      </c>
      <c r="N11" s="234">
        <v>350000</v>
      </c>
      <c r="O11" s="34">
        <f t="shared" si="3"/>
        <v>497443.35</v>
      </c>
      <c r="P11" s="32"/>
      <c r="Q11" s="33"/>
      <c r="R11" s="34">
        <f t="shared" si="1"/>
        <v>0</v>
      </c>
    </row>
    <row r="12" spans="1:18" s="6" customFormat="1" ht="31.5" customHeight="1" x14ac:dyDescent="0.35">
      <c r="A12" s="191" t="s">
        <v>204</v>
      </c>
      <c r="B12" s="177">
        <v>14081</v>
      </c>
      <c r="C12" s="229">
        <v>4900</v>
      </c>
      <c r="D12" s="192" t="s">
        <v>211</v>
      </c>
      <c r="E12" s="218" t="s">
        <v>17</v>
      </c>
      <c r="F12" s="218" t="s">
        <v>42</v>
      </c>
      <c r="G12" s="32"/>
      <c r="H12" s="33"/>
      <c r="I12" s="34">
        <f t="shared" si="2"/>
        <v>0</v>
      </c>
      <c r="J12" s="32"/>
      <c r="K12" s="33"/>
      <c r="L12" s="34">
        <f t="shared" si="0"/>
        <v>0</v>
      </c>
      <c r="M12" s="240">
        <v>294886.7</v>
      </c>
      <c r="N12" s="234">
        <v>400000</v>
      </c>
      <c r="O12" s="34">
        <f t="shared" si="3"/>
        <v>694886.7</v>
      </c>
      <c r="P12" s="32"/>
      <c r="Q12" s="33"/>
      <c r="R12" s="34">
        <f t="shared" si="1"/>
        <v>0</v>
      </c>
    </row>
    <row r="13" spans="1:18" s="6" customFormat="1" ht="49" customHeight="1" x14ac:dyDescent="0.35">
      <c r="A13" s="191" t="s">
        <v>204</v>
      </c>
      <c r="B13" s="177">
        <v>14081</v>
      </c>
      <c r="C13" s="229">
        <v>4900</v>
      </c>
      <c r="D13" s="192" t="s">
        <v>211</v>
      </c>
      <c r="E13" s="218" t="s">
        <v>17</v>
      </c>
      <c r="F13" s="218" t="s">
        <v>68</v>
      </c>
      <c r="G13" s="32"/>
      <c r="H13" s="33"/>
      <c r="I13" s="34">
        <f t="shared" si="2"/>
        <v>0</v>
      </c>
      <c r="J13" s="32"/>
      <c r="K13" s="33"/>
      <c r="L13" s="34">
        <f t="shared" si="0"/>
        <v>0</v>
      </c>
      <c r="M13" s="240">
        <v>206420.69000000003</v>
      </c>
      <c r="N13" s="234">
        <v>600000</v>
      </c>
      <c r="O13" s="34">
        <f t="shared" si="3"/>
        <v>806420.69000000006</v>
      </c>
      <c r="P13" s="32"/>
      <c r="Q13" s="33"/>
      <c r="R13" s="34">
        <f t="shared" si="1"/>
        <v>0</v>
      </c>
    </row>
    <row r="14" spans="1:18" s="6" customFormat="1" ht="36.65" customHeight="1" x14ac:dyDescent="0.35">
      <c r="A14" s="191" t="s">
        <v>204</v>
      </c>
      <c r="B14" s="177">
        <v>14081</v>
      </c>
      <c r="C14" s="229">
        <v>4900</v>
      </c>
      <c r="D14" s="192" t="s">
        <v>211</v>
      </c>
      <c r="E14" s="218" t="s">
        <v>17</v>
      </c>
      <c r="F14" s="218" t="s">
        <v>72</v>
      </c>
      <c r="G14" s="32"/>
      <c r="H14" s="33"/>
      <c r="I14" s="34">
        <f t="shared" si="2"/>
        <v>0</v>
      </c>
      <c r="J14" s="32"/>
      <c r="K14" s="33"/>
      <c r="L14" s="34">
        <f t="shared" si="0"/>
        <v>0</v>
      </c>
      <c r="M14" s="240">
        <v>442330.05</v>
      </c>
      <c r="N14" s="234">
        <v>939188</v>
      </c>
      <c r="O14" s="34">
        <f t="shared" si="3"/>
        <v>1381518.05</v>
      </c>
      <c r="P14" s="32"/>
      <c r="Q14" s="33"/>
      <c r="R14" s="34">
        <f t="shared" si="1"/>
        <v>0</v>
      </c>
    </row>
    <row r="15" spans="1:18" s="6" customFormat="1" ht="28" customHeight="1" x14ac:dyDescent="0.35">
      <c r="A15" s="191" t="s">
        <v>204</v>
      </c>
      <c r="B15" s="177">
        <v>14081</v>
      </c>
      <c r="C15" s="229">
        <v>4900</v>
      </c>
      <c r="D15" s="192" t="s">
        <v>211</v>
      </c>
      <c r="E15" s="218" t="s">
        <v>17</v>
      </c>
      <c r="F15" s="218" t="s">
        <v>60</v>
      </c>
      <c r="G15" s="32"/>
      <c r="H15" s="33"/>
      <c r="I15" s="34">
        <f t="shared" si="2"/>
        <v>0</v>
      </c>
      <c r="J15" s="32"/>
      <c r="K15" s="33"/>
      <c r="L15" s="34">
        <f t="shared" si="0"/>
        <v>0</v>
      </c>
      <c r="M15" s="240">
        <v>235909.36</v>
      </c>
      <c r="N15" s="234">
        <v>350000</v>
      </c>
      <c r="O15" s="34">
        <f t="shared" si="3"/>
        <v>585909.36</v>
      </c>
      <c r="P15" s="32"/>
      <c r="Q15" s="33"/>
      <c r="R15" s="34">
        <f t="shared" si="1"/>
        <v>0</v>
      </c>
    </row>
    <row r="16" spans="1:18" s="6" customFormat="1" ht="28" customHeight="1" x14ac:dyDescent="0.35">
      <c r="A16" s="7"/>
      <c r="B16" s="8"/>
      <c r="C16" s="9"/>
      <c r="D16" s="16"/>
      <c r="E16" s="20"/>
      <c r="F16" s="20"/>
      <c r="G16" s="32"/>
      <c r="H16" s="33"/>
      <c r="I16" s="34">
        <f t="shared" si="2"/>
        <v>0</v>
      </c>
      <c r="J16" s="32"/>
      <c r="K16" s="33"/>
      <c r="L16" s="34">
        <f t="shared" si="0"/>
        <v>0</v>
      </c>
      <c r="M16" s="240"/>
      <c r="N16" s="231"/>
      <c r="O16" s="34">
        <f t="shared" si="3"/>
        <v>0</v>
      </c>
      <c r="P16" s="32"/>
      <c r="Q16" s="33"/>
      <c r="R16" s="34">
        <f t="shared" si="1"/>
        <v>0</v>
      </c>
    </row>
    <row r="17" spans="1:18" s="6" customFormat="1" ht="28" customHeight="1" x14ac:dyDescent="0.35">
      <c r="A17" s="7"/>
      <c r="B17" s="8"/>
      <c r="C17" s="9"/>
      <c r="D17" s="16"/>
      <c r="E17" s="20"/>
      <c r="F17" s="20"/>
      <c r="G17" s="32"/>
      <c r="H17" s="33"/>
      <c r="I17" s="34">
        <f t="shared" si="2"/>
        <v>0</v>
      </c>
      <c r="J17" s="32"/>
      <c r="K17" s="33"/>
      <c r="L17" s="34">
        <f t="shared" si="0"/>
        <v>0</v>
      </c>
      <c r="M17" s="240"/>
      <c r="N17" s="231"/>
      <c r="O17" s="34">
        <f t="shared" si="3"/>
        <v>0</v>
      </c>
      <c r="P17" s="32"/>
      <c r="Q17" s="33"/>
      <c r="R17" s="34">
        <f t="shared" si="1"/>
        <v>0</v>
      </c>
    </row>
    <row r="18" spans="1:18" s="6" customFormat="1" ht="28" customHeight="1" x14ac:dyDescent="0.35">
      <c r="A18" s="7"/>
      <c r="B18" s="8"/>
      <c r="C18" s="9"/>
      <c r="D18" s="16"/>
      <c r="E18" s="20"/>
      <c r="F18" s="20"/>
      <c r="G18" s="32"/>
      <c r="H18" s="33"/>
      <c r="I18" s="34">
        <f t="shared" si="2"/>
        <v>0</v>
      </c>
      <c r="J18" s="32"/>
      <c r="K18" s="33"/>
      <c r="L18" s="34">
        <f t="shared" si="0"/>
        <v>0</v>
      </c>
      <c r="M18" s="240"/>
      <c r="N18" s="231"/>
      <c r="O18" s="34">
        <f t="shared" si="3"/>
        <v>0</v>
      </c>
      <c r="P18" s="32"/>
      <c r="Q18" s="33"/>
      <c r="R18" s="34">
        <f t="shared" si="1"/>
        <v>0</v>
      </c>
    </row>
    <row r="19" spans="1:18" s="6" customFormat="1" ht="28" customHeight="1" x14ac:dyDescent="0.35">
      <c r="A19" s="7"/>
      <c r="B19" s="8"/>
      <c r="C19" s="9"/>
      <c r="D19" s="16"/>
      <c r="E19" s="20"/>
      <c r="F19" s="20"/>
      <c r="G19" s="32"/>
      <c r="H19" s="33"/>
      <c r="I19" s="34">
        <f t="shared" si="2"/>
        <v>0</v>
      </c>
      <c r="J19" s="32"/>
      <c r="K19" s="33"/>
      <c r="L19" s="34">
        <f t="shared" si="0"/>
        <v>0</v>
      </c>
      <c r="M19" s="240"/>
      <c r="N19" s="231"/>
      <c r="O19" s="34">
        <f t="shared" si="3"/>
        <v>0</v>
      </c>
      <c r="P19" s="32"/>
      <c r="Q19" s="33"/>
      <c r="R19" s="34">
        <f t="shared" si="1"/>
        <v>0</v>
      </c>
    </row>
    <row r="20" spans="1:18" s="6" customFormat="1" ht="28" customHeight="1" x14ac:dyDescent="0.35">
      <c r="A20" s="7"/>
      <c r="B20" s="8"/>
      <c r="C20" s="9"/>
      <c r="D20" s="16"/>
      <c r="E20" s="20"/>
      <c r="F20" s="20"/>
      <c r="G20" s="32"/>
      <c r="H20" s="33"/>
      <c r="I20" s="34">
        <f t="shared" si="2"/>
        <v>0</v>
      </c>
      <c r="J20" s="32"/>
      <c r="K20" s="33"/>
      <c r="L20" s="34">
        <f t="shared" si="0"/>
        <v>0</v>
      </c>
      <c r="M20" s="240"/>
      <c r="N20" s="231"/>
      <c r="O20" s="34">
        <f t="shared" si="3"/>
        <v>0</v>
      </c>
      <c r="P20" s="32"/>
      <c r="Q20" s="33"/>
      <c r="R20" s="34">
        <f t="shared" si="1"/>
        <v>0</v>
      </c>
    </row>
    <row r="21" spans="1:18" s="6" customFormat="1" ht="28" customHeight="1" x14ac:dyDescent="0.35">
      <c r="A21" s="7"/>
      <c r="B21" s="8"/>
      <c r="C21" s="9"/>
      <c r="D21" s="16"/>
      <c r="E21" s="20"/>
      <c r="F21" s="20"/>
      <c r="G21" s="32"/>
      <c r="H21" s="33"/>
      <c r="I21" s="34">
        <f t="shared" si="2"/>
        <v>0</v>
      </c>
      <c r="J21" s="32"/>
      <c r="K21" s="33"/>
      <c r="L21" s="34">
        <f t="shared" si="0"/>
        <v>0</v>
      </c>
      <c r="M21" s="240"/>
      <c r="N21" s="231"/>
      <c r="O21" s="34">
        <f t="shared" si="3"/>
        <v>0</v>
      </c>
      <c r="P21" s="32"/>
      <c r="Q21" s="33"/>
      <c r="R21" s="34">
        <f t="shared" si="1"/>
        <v>0</v>
      </c>
    </row>
    <row r="22" spans="1:18" s="6" customFormat="1" ht="28" customHeight="1" x14ac:dyDescent="0.35">
      <c r="A22" s="7"/>
      <c r="B22" s="8"/>
      <c r="C22" s="9"/>
      <c r="D22" s="16"/>
      <c r="E22" s="20"/>
      <c r="F22" s="20"/>
      <c r="G22" s="32"/>
      <c r="H22" s="33"/>
      <c r="I22" s="34">
        <f t="shared" si="2"/>
        <v>0</v>
      </c>
      <c r="J22" s="32"/>
      <c r="K22" s="33"/>
      <c r="L22" s="34">
        <f t="shared" si="0"/>
        <v>0</v>
      </c>
      <c r="M22" s="240"/>
      <c r="N22" s="231"/>
      <c r="O22" s="34">
        <f t="shared" si="3"/>
        <v>0</v>
      </c>
      <c r="P22" s="32"/>
      <c r="Q22" s="33"/>
      <c r="R22" s="34">
        <f t="shared" si="1"/>
        <v>0</v>
      </c>
    </row>
    <row r="23" spans="1:18" s="6" customFormat="1" ht="28" customHeight="1" x14ac:dyDescent="0.35">
      <c r="A23" s="7"/>
      <c r="B23" s="8"/>
      <c r="C23" s="9"/>
      <c r="D23" s="16"/>
      <c r="E23" s="20"/>
      <c r="F23" s="20"/>
      <c r="G23" s="32"/>
      <c r="H23" s="33"/>
      <c r="I23" s="34">
        <f t="shared" si="2"/>
        <v>0</v>
      </c>
      <c r="J23" s="32"/>
      <c r="K23" s="33"/>
      <c r="L23" s="34">
        <f t="shared" si="0"/>
        <v>0</v>
      </c>
      <c r="M23" s="240"/>
      <c r="N23" s="231"/>
      <c r="O23" s="34">
        <f t="shared" si="3"/>
        <v>0</v>
      </c>
      <c r="P23" s="32"/>
      <c r="Q23" s="33"/>
      <c r="R23" s="34">
        <f t="shared" si="1"/>
        <v>0</v>
      </c>
    </row>
    <row r="24" spans="1:18" s="6" customFormat="1" ht="28" customHeight="1" thickBot="1" x14ac:dyDescent="0.4">
      <c r="A24" s="10"/>
      <c r="B24" s="11"/>
      <c r="C24" s="12"/>
      <c r="D24" s="17"/>
      <c r="E24" s="21"/>
      <c r="F24" s="22"/>
      <c r="G24" s="35"/>
      <c r="H24" s="36"/>
      <c r="I24" s="37">
        <f t="shared" si="2"/>
        <v>0</v>
      </c>
      <c r="J24" s="35"/>
      <c r="K24" s="36"/>
      <c r="L24" s="37">
        <f t="shared" si="0"/>
        <v>0</v>
      </c>
      <c r="M24" s="241"/>
      <c r="N24" s="232"/>
      <c r="O24" s="37">
        <f t="shared" si="3"/>
        <v>0</v>
      </c>
      <c r="P24" s="35"/>
      <c r="Q24" s="36"/>
      <c r="R24" s="37">
        <f t="shared" si="1"/>
        <v>0</v>
      </c>
    </row>
    <row r="25" spans="1:18" s="6" customFormat="1" ht="20.149999999999999" customHeight="1" thickBot="1" x14ac:dyDescent="0.4">
      <c r="C25" s="13"/>
      <c r="D25" s="13"/>
      <c r="E25" s="13"/>
      <c r="F25" s="13" t="s">
        <v>4</v>
      </c>
      <c r="G25" s="38">
        <f t="shared" ref="G25:R25" si="4">SUM(G7:G24)</f>
        <v>0</v>
      </c>
      <c r="H25" s="39">
        <f t="shared" si="4"/>
        <v>0</v>
      </c>
      <c r="I25" s="40">
        <f t="shared" si="4"/>
        <v>0</v>
      </c>
      <c r="J25" s="38">
        <f t="shared" si="4"/>
        <v>0</v>
      </c>
      <c r="K25" s="39">
        <f t="shared" si="4"/>
        <v>0</v>
      </c>
      <c r="L25" s="40">
        <f t="shared" si="4"/>
        <v>0</v>
      </c>
      <c r="M25" s="242">
        <f>SUM(M7:M15)</f>
        <v>2948867</v>
      </c>
      <c r="N25" s="233">
        <f t="shared" si="4"/>
        <v>6339188</v>
      </c>
      <c r="O25" s="40">
        <f t="shared" si="4"/>
        <v>9288055</v>
      </c>
      <c r="P25" s="38">
        <f t="shared" si="4"/>
        <v>0</v>
      </c>
      <c r="Q25" s="39">
        <f t="shared" si="4"/>
        <v>0</v>
      </c>
      <c r="R25" s="40">
        <f t="shared" si="4"/>
        <v>0</v>
      </c>
    </row>
  </sheetData>
  <customSheetViews>
    <customSheetView guid="{82FC6A6C-77BB-4D4E-B764-ABFFBFA8BC83}" scale="55" fitToPage="1">
      <pane xSplit="6" ySplit="6" topLeftCell="G7" activePane="bottomRight" state="frozen"/>
      <selection pane="bottomRight" activeCell="G7" sqref="G7"/>
      <pageMargins left="0.39370078740157483" right="0.39370078740157483" top="0.39370078740157483" bottom="0.39370078740157483" header="0.19685039370078741" footer="0.19685039370078741"/>
      <printOptions horizontalCentered="1"/>
      <pageSetup paperSize="9" scale="59" fitToHeight="0" orientation="landscape" r:id="rId1"/>
      <headerFooter>
        <oddFooter>Page &amp;P of &amp;N</oddFooter>
      </headerFooter>
    </customSheetView>
    <customSheetView guid="{685C868C-3F33-4A77-9B60-B01D7136CD12}" scale="55" fitToPage="1">
      <pane xSplit="6" ySplit="6" topLeftCell="G7" activePane="bottomRight" state="frozen"/>
      <selection pane="bottomRight" activeCell="G7" sqref="G7"/>
      <pageMargins left="0.39370078740157483" right="0.39370078740157483" top="0.39370078740157483" bottom="0.39370078740157483" header="0.19685039370078741" footer="0.19685039370078741"/>
      <printOptions horizontalCentered="1"/>
      <pageSetup paperSize="9" scale="59" fitToHeight="0" orientation="landscape" r:id="rId2"/>
      <headerFooter>
        <oddFooter>Page &amp;P of &amp;N</oddFooter>
      </headerFooter>
    </customSheetView>
  </customSheetViews>
  <mergeCells count="13">
    <mergeCell ref="M5:O5"/>
    <mergeCell ref="P5:R5"/>
    <mergeCell ref="G4:L4"/>
    <mergeCell ref="M4:R4"/>
    <mergeCell ref="A2:F2"/>
    <mergeCell ref="G5:I5"/>
    <mergeCell ref="J5:L5"/>
    <mergeCell ref="E5:E6"/>
    <mergeCell ref="F5:F6"/>
    <mergeCell ref="A5:A6"/>
    <mergeCell ref="B5:B6"/>
    <mergeCell ref="D5:D6"/>
    <mergeCell ref="C5:C6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59" fitToHeight="0" orientation="landscape" r:id="rId3"/>
  <headerFooter>
    <oddFooter>Page &amp;P of &amp;N</oddFooter>
  </headerFooter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Ref_Data!$C$3:$C$13</xm:f>
          </x14:formula1>
          <xm:sqref>E16:E24</xm:sqref>
        </x14:dataValidation>
        <x14:dataValidation type="list" allowBlank="1" showInputMessage="1" showErrorMessage="1">
          <x14:formula1>
            <xm:f>Ref_Data!$D$3:$D$66</xm:f>
          </x14:formula1>
          <xm:sqref>F16:F24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O26"/>
  <sheetViews>
    <sheetView zoomScaleNormal="100" workbookViewId="0">
      <pane xSplit="3" ySplit="5" topLeftCell="J6" activePane="bottomRight" state="frozen"/>
      <selection activeCell="K2" sqref="K2"/>
      <selection pane="topRight" activeCell="K2" sqref="K2"/>
      <selection pane="bottomLeft" activeCell="K2" sqref="K2"/>
      <selection pane="bottomRight" activeCell="M22" sqref="M22"/>
    </sheetView>
  </sheetViews>
  <sheetFormatPr defaultColWidth="8.453125" defaultRowHeight="14" x14ac:dyDescent="0.35"/>
  <cols>
    <col min="1" max="1" width="15.54296875" style="1" customWidth="1"/>
    <col min="2" max="2" width="10.453125" style="1" customWidth="1"/>
    <col min="3" max="3" width="47.54296875" style="2" customWidth="1"/>
    <col min="4" max="4" width="12.54296875" style="3" hidden="1" customWidth="1"/>
    <col min="5" max="5" width="13.81640625" style="3" hidden="1" customWidth="1"/>
    <col min="6" max="6" width="14.453125" style="3" hidden="1" customWidth="1"/>
    <col min="7" max="8" width="12.54296875" style="3" hidden="1" customWidth="1"/>
    <col min="9" max="9" width="14.453125" style="3" hidden="1" customWidth="1"/>
    <col min="10" max="10" width="13.453125" style="3" customWidth="1"/>
    <col min="11" max="12" width="15" style="3" customWidth="1"/>
    <col min="13" max="15" width="12.54296875" style="3" customWidth="1"/>
    <col min="16" max="16384" width="8.453125" style="1"/>
  </cols>
  <sheetData>
    <row r="1" spans="1:15" x14ac:dyDescent="0.35">
      <c r="I1" s="4"/>
      <c r="O1" s="4" t="s">
        <v>11</v>
      </c>
    </row>
    <row r="2" spans="1:15" ht="16" thickBot="1" x14ac:dyDescent="0.4">
      <c r="A2" s="249" t="s">
        <v>151</v>
      </c>
      <c r="B2" s="249"/>
      <c r="C2" s="249"/>
      <c r="D2" s="1"/>
      <c r="E2" s="1"/>
      <c r="F2" s="1"/>
      <c r="G2" s="1"/>
      <c r="H2" s="1"/>
      <c r="I2" s="4"/>
      <c r="J2" s="1"/>
      <c r="K2" s="1"/>
      <c r="L2" s="1"/>
      <c r="M2" s="1"/>
      <c r="N2" s="1"/>
      <c r="O2" s="4"/>
    </row>
    <row r="3" spans="1:15" ht="15" customHeight="1" thickBot="1" x14ac:dyDescent="0.4">
      <c r="D3" s="246" t="s">
        <v>209</v>
      </c>
      <c r="E3" s="247"/>
      <c r="F3" s="247"/>
      <c r="G3" s="247"/>
      <c r="H3" s="247"/>
      <c r="I3" s="248"/>
      <c r="J3" s="246" t="s">
        <v>210</v>
      </c>
      <c r="K3" s="247"/>
      <c r="L3" s="247"/>
      <c r="M3" s="247"/>
      <c r="N3" s="247"/>
      <c r="O3" s="248"/>
    </row>
    <row r="4" spans="1:15" ht="20.149999999999999" customHeight="1" thickBot="1" x14ac:dyDescent="0.4">
      <c r="A4" s="254" t="s">
        <v>0</v>
      </c>
      <c r="B4" s="252" t="s">
        <v>3</v>
      </c>
      <c r="C4" s="250" t="s">
        <v>12</v>
      </c>
      <c r="D4" s="243" t="s">
        <v>2</v>
      </c>
      <c r="E4" s="244"/>
      <c r="F4" s="245"/>
      <c r="G4" s="243" t="s">
        <v>5</v>
      </c>
      <c r="H4" s="244"/>
      <c r="I4" s="245"/>
      <c r="J4" s="243" t="s">
        <v>2</v>
      </c>
      <c r="K4" s="244"/>
      <c r="L4" s="245"/>
      <c r="M4" s="243" t="s">
        <v>5</v>
      </c>
      <c r="N4" s="244"/>
      <c r="O4" s="245"/>
    </row>
    <row r="5" spans="1:15" ht="15.75" customHeight="1" thickBot="1" x14ac:dyDescent="0.4">
      <c r="A5" s="255"/>
      <c r="B5" s="253"/>
      <c r="C5" s="251"/>
      <c r="D5" s="18" t="s">
        <v>7</v>
      </c>
      <c r="E5" s="19" t="s">
        <v>10</v>
      </c>
      <c r="F5" s="23" t="s">
        <v>94</v>
      </c>
      <c r="G5" s="18" t="s">
        <v>7</v>
      </c>
      <c r="H5" s="19" t="s">
        <v>10</v>
      </c>
      <c r="I5" s="23" t="s">
        <v>94</v>
      </c>
      <c r="J5" s="18" t="s">
        <v>7</v>
      </c>
      <c r="K5" s="19" t="s">
        <v>10</v>
      </c>
      <c r="L5" s="23" t="s">
        <v>94</v>
      </c>
      <c r="M5" s="18" t="s">
        <v>7</v>
      </c>
      <c r="N5" s="19" t="s">
        <v>10</v>
      </c>
      <c r="O5" s="23" t="s">
        <v>94</v>
      </c>
    </row>
    <row r="6" spans="1:15" s="6" customFormat="1" ht="20.149999999999999" customHeight="1" x14ac:dyDescent="0.35">
      <c r="A6" s="186" t="s">
        <v>204</v>
      </c>
      <c r="B6" s="5">
        <v>14081</v>
      </c>
      <c r="C6" s="27" t="s">
        <v>100</v>
      </c>
      <c r="D6" s="29"/>
      <c r="E6" s="30"/>
      <c r="F6" s="31">
        <f>D6+E6</f>
        <v>0</v>
      </c>
      <c r="G6" s="29"/>
      <c r="H6" s="30"/>
      <c r="I6" s="31">
        <f t="shared" ref="I6:I25" si="0">G6+H6</f>
        <v>0</v>
      </c>
      <c r="J6" s="239">
        <v>470000</v>
      </c>
      <c r="K6" s="230">
        <v>326000</v>
      </c>
      <c r="L6" s="31">
        <f>J6+K6</f>
        <v>796000</v>
      </c>
      <c r="M6" s="29"/>
      <c r="N6" s="30"/>
      <c r="O6" s="31">
        <f t="shared" ref="O6:O25" si="1">M6+N6</f>
        <v>0</v>
      </c>
    </row>
    <row r="7" spans="1:15" s="6" customFormat="1" ht="20.149999999999999" customHeight="1" x14ac:dyDescent="0.35">
      <c r="A7" s="7" t="s">
        <v>204</v>
      </c>
      <c r="B7" s="8">
        <v>14081</v>
      </c>
      <c r="C7" s="27" t="s">
        <v>103</v>
      </c>
      <c r="D7" s="32"/>
      <c r="E7" s="33"/>
      <c r="F7" s="34">
        <f t="shared" ref="F7:F25" si="2">D7+E7</f>
        <v>0</v>
      </c>
      <c r="G7" s="32"/>
      <c r="H7" s="33"/>
      <c r="I7" s="34">
        <f t="shared" si="0"/>
        <v>0</v>
      </c>
      <c r="J7" s="240">
        <v>2000</v>
      </c>
      <c r="K7" s="231">
        <v>2000</v>
      </c>
      <c r="L7" s="34">
        <f t="shared" ref="L7:L25" si="3">J7+K7</f>
        <v>4000</v>
      </c>
      <c r="M7" s="32"/>
      <c r="N7" s="33"/>
      <c r="O7" s="34">
        <f t="shared" si="1"/>
        <v>0</v>
      </c>
    </row>
    <row r="8" spans="1:15" s="6" customFormat="1" ht="20.149999999999999" customHeight="1" x14ac:dyDescent="0.35">
      <c r="A8" s="7" t="s">
        <v>204</v>
      </c>
      <c r="B8" s="8">
        <v>14081</v>
      </c>
      <c r="C8" s="189" t="s">
        <v>104</v>
      </c>
      <c r="D8" s="32"/>
      <c r="E8" s="33"/>
      <c r="F8" s="34">
        <f t="shared" si="2"/>
        <v>0</v>
      </c>
      <c r="G8" s="32"/>
      <c r="H8" s="33"/>
      <c r="I8" s="34">
        <f t="shared" si="0"/>
        <v>0</v>
      </c>
      <c r="J8" s="240">
        <v>100000</v>
      </c>
      <c r="K8" s="231">
        <v>150000</v>
      </c>
      <c r="L8" s="34">
        <f t="shared" si="3"/>
        <v>250000</v>
      </c>
      <c r="M8" s="32"/>
      <c r="N8" s="33"/>
      <c r="O8" s="34">
        <f t="shared" si="1"/>
        <v>0</v>
      </c>
    </row>
    <row r="9" spans="1:15" s="6" customFormat="1" ht="20.149999999999999" customHeight="1" x14ac:dyDescent="0.35">
      <c r="A9" s="7" t="s">
        <v>204</v>
      </c>
      <c r="B9" s="8">
        <v>14081</v>
      </c>
      <c r="C9" s="27" t="s">
        <v>99</v>
      </c>
      <c r="D9" s="32"/>
      <c r="E9" s="33"/>
      <c r="F9" s="34">
        <f t="shared" si="2"/>
        <v>0</v>
      </c>
      <c r="G9" s="32"/>
      <c r="H9" s="33"/>
      <c r="I9" s="34">
        <f t="shared" si="0"/>
        <v>0</v>
      </c>
      <c r="J9" s="240">
        <v>100000</v>
      </c>
      <c r="K9" s="231">
        <v>200000</v>
      </c>
      <c r="L9" s="34">
        <f t="shared" si="3"/>
        <v>300000</v>
      </c>
      <c r="M9" s="32"/>
      <c r="N9" s="33"/>
      <c r="O9" s="34">
        <f t="shared" si="1"/>
        <v>0</v>
      </c>
    </row>
    <row r="10" spans="1:15" s="6" customFormat="1" ht="20.149999999999999" customHeight="1" x14ac:dyDescent="0.35">
      <c r="A10" s="7" t="s">
        <v>204</v>
      </c>
      <c r="B10" s="8">
        <v>14081</v>
      </c>
      <c r="C10" s="27" t="s">
        <v>106</v>
      </c>
      <c r="D10" s="32"/>
      <c r="E10" s="33"/>
      <c r="F10" s="34">
        <f t="shared" si="2"/>
        <v>0</v>
      </c>
      <c r="G10" s="32"/>
      <c r="H10" s="33"/>
      <c r="I10" s="34">
        <f t="shared" si="0"/>
        <v>0</v>
      </c>
      <c r="J10" s="240"/>
      <c r="K10" s="231"/>
      <c r="L10" s="34">
        <f t="shared" si="3"/>
        <v>0</v>
      </c>
      <c r="M10" s="32"/>
      <c r="N10" s="33"/>
      <c r="O10" s="34">
        <f t="shared" si="1"/>
        <v>0</v>
      </c>
    </row>
    <row r="11" spans="1:15" s="6" customFormat="1" ht="20.149999999999999" customHeight="1" x14ac:dyDescent="0.35">
      <c r="A11" s="7" t="s">
        <v>204</v>
      </c>
      <c r="B11" s="8">
        <v>14081</v>
      </c>
      <c r="C11" s="27" t="s">
        <v>107</v>
      </c>
      <c r="D11" s="32"/>
      <c r="E11" s="33"/>
      <c r="F11" s="34">
        <f t="shared" si="2"/>
        <v>0</v>
      </c>
      <c r="G11" s="32"/>
      <c r="H11" s="33"/>
      <c r="I11" s="34">
        <f t="shared" si="0"/>
        <v>0</v>
      </c>
      <c r="J11" s="240">
        <v>30000</v>
      </c>
      <c r="K11" s="231"/>
      <c r="L11" s="34">
        <f t="shared" si="3"/>
        <v>30000</v>
      </c>
      <c r="M11" s="32"/>
      <c r="N11" s="33"/>
      <c r="O11" s="34">
        <f t="shared" si="1"/>
        <v>0</v>
      </c>
    </row>
    <row r="12" spans="1:15" s="6" customFormat="1" ht="20.149999999999999" customHeight="1" x14ac:dyDescent="0.35">
      <c r="A12" s="7" t="s">
        <v>204</v>
      </c>
      <c r="B12" s="8">
        <v>14081</v>
      </c>
      <c r="C12" s="27" t="s">
        <v>108</v>
      </c>
      <c r="D12" s="32"/>
      <c r="E12" s="33"/>
      <c r="F12" s="34">
        <f t="shared" si="2"/>
        <v>0</v>
      </c>
      <c r="G12" s="32"/>
      <c r="H12" s="33"/>
      <c r="I12" s="34">
        <f t="shared" si="0"/>
        <v>0</v>
      </c>
      <c r="J12" s="240">
        <v>40000</v>
      </c>
      <c r="K12" s="231"/>
      <c r="L12" s="34">
        <f t="shared" si="3"/>
        <v>40000</v>
      </c>
      <c r="M12" s="32"/>
      <c r="N12" s="33"/>
      <c r="O12" s="34">
        <f t="shared" si="1"/>
        <v>0</v>
      </c>
    </row>
    <row r="13" spans="1:15" s="6" customFormat="1" ht="20.149999999999999" customHeight="1" x14ac:dyDescent="0.35">
      <c r="A13" s="7" t="s">
        <v>204</v>
      </c>
      <c r="B13" s="8">
        <v>14081</v>
      </c>
      <c r="C13" s="27" t="s">
        <v>112</v>
      </c>
      <c r="D13" s="32"/>
      <c r="E13" s="33"/>
      <c r="F13" s="34">
        <f t="shared" si="2"/>
        <v>0</v>
      </c>
      <c r="G13" s="32"/>
      <c r="H13" s="33"/>
      <c r="I13" s="34">
        <f t="shared" si="0"/>
        <v>0</v>
      </c>
      <c r="J13" s="240">
        <v>25000</v>
      </c>
      <c r="K13" s="231">
        <v>25000</v>
      </c>
      <c r="L13" s="34">
        <f t="shared" si="3"/>
        <v>50000</v>
      </c>
      <c r="M13" s="32"/>
      <c r="N13" s="33"/>
      <c r="O13" s="34">
        <f t="shared" si="1"/>
        <v>0</v>
      </c>
    </row>
    <row r="14" spans="1:15" s="6" customFormat="1" ht="20.149999999999999" customHeight="1" x14ac:dyDescent="0.35">
      <c r="A14" s="7" t="s">
        <v>204</v>
      </c>
      <c r="B14" s="8">
        <v>14081</v>
      </c>
      <c r="C14" s="27" t="s">
        <v>116</v>
      </c>
      <c r="D14" s="32"/>
      <c r="E14" s="33"/>
      <c r="F14" s="34">
        <f t="shared" si="2"/>
        <v>0</v>
      </c>
      <c r="G14" s="32"/>
      <c r="H14" s="33"/>
      <c r="I14" s="34">
        <f t="shared" si="0"/>
        <v>0</v>
      </c>
      <c r="J14" s="240">
        <v>15000</v>
      </c>
      <c r="K14" s="231">
        <v>15000</v>
      </c>
      <c r="L14" s="34">
        <f t="shared" si="3"/>
        <v>30000</v>
      </c>
      <c r="M14" s="32"/>
      <c r="N14" s="33"/>
      <c r="O14" s="34">
        <f t="shared" si="1"/>
        <v>0</v>
      </c>
    </row>
    <row r="15" spans="1:15" s="6" customFormat="1" ht="20.149999999999999" customHeight="1" x14ac:dyDescent="0.35">
      <c r="A15" s="7" t="s">
        <v>204</v>
      </c>
      <c r="B15" s="8">
        <v>14081</v>
      </c>
      <c r="C15" s="27" t="s">
        <v>117</v>
      </c>
      <c r="D15" s="32"/>
      <c r="E15" s="33"/>
      <c r="F15" s="34">
        <f t="shared" si="2"/>
        <v>0</v>
      </c>
      <c r="G15" s="32"/>
      <c r="H15" s="33"/>
      <c r="I15" s="34">
        <f t="shared" si="0"/>
        <v>0</v>
      </c>
      <c r="J15" s="240">
        <v>15000</v>
      </c>
      <c r="K15" s="231">
        <v>50000</v>
      </c>
      <c r="L15" s="34">
        <f t="shared" si="3"/>
        <v>65000</v>
      </c>
      <c r="M15" s="32"/>
      <c r="N15" s="33"/>
      <c r="O15" s="34">
        <f t="shared" si="1"/>
        <v>0</v>
      </c>
    </row>
    <row r="16" spans="1:15" s="6" customFormat="1" ht="20.149999999999999" customHeight="1" x14ac:dyDescent="0.35">
      <c r="A16" s="7" t="s">
        <v>204</v>
      </c>
      <c r="B16" s="8">
        <v>14081</v>
      </c>
      <c r="C16" s="27" t="s">
        <v>120</v>
      </c>
      <c r="D16" s="32"/>
      <c r="E16" s="33"/>
      <c r="F16" s="34">
        <f t="shared" si="2"/>
        <v>0</v>
      </c>
      <c r="G16" s="32"/>
      <c r="H16" s="33"/>
      <c r="I16" s="34">
        <f t="shared" si="0"/>
        <v>0</v>
      </c>
      <c r="J16" s="240"/>
      <c r="K16" s="231">
        <v>2000</v>
      </c>
      <c r="L16" s="34">
        <f t="shared" si="3"/>
        <v>2000</v>
      </c>
      <c r="M16" s="32"/>
      <c r="N16" s="33"/>
      <c r="O16" s="34">
        <f t="shared" si="1"/>
        <v>0</v>
      </c>
    </row>
    <row r="17" spans="1:15" s="6" customFormat="1" ht="20.149999999999999" customHeight="1" x14ac:dyDescent="0.35">
      <c r="A17" s="7" t="s">
        <v>204</v>
      </c>
      <c r="B17" s="8">
        <v>14081</v>
      </c>
      <c r="C17" s="27" t="s">
        <v>114</v>
      </c>
      <c r="D17" s="32"/>
      <c r="E17" s="33"/>
      <c r="F17" s="34">
        <f t="shared" si="2"/>
        <v>0</v>
      </c>
      <c r="G17" s="32"/>
      <c r="H17" s="33"/>
      <c r="I17" s="34">
        <f t="shared" si="0"/>
        <v>0</v>
      </c>
      <c r="J17" s="240">
        <v>4847</v>
      </c>
      <c r="K17" s="231">
        <v>10000</v>
      </c>
      <c r="L17" s="34">
        <f t="shared" si="3"/>
        <v>14847</v>
      </c>
      <c r="M17" s="32"/>
      <c r="N17" s="33"/>
      <c r="O17" s="34">
        <f t="shared" si="1"/>
        <v>0</v>
      </c>
    </row>
    <row r="18" spans="1:15" s="6" customFormat="1" ht="20.149999999999999" customHeight="1" x14ac:dyDescent="0.35">
      <c r="A18" s="7" t="s">
        <v>204</v>
      </c>
      <c r="B18" s="8">
        <v>14081</v>
      </c>
      <c r="C18" s="27" t="s">
        <v>105</v>
      </c>
      <c r="D18" s="32"/>
      <c r="E18" s="33"/>
      <c r="F18" s="34">
        <f t="shared" si="2"/>
        <v>0</v>
      </c>
      <c r="G18" s="32"/>
      <c r="H18" s="33"/>
      <c r="I18" s="34">
        <f t="shared" si="0"/>
        <v>0</v>
      </c>
      <c r="J18" s="240"/>
      <c r="K18" s="231"/>
      <c r="L18" s="34">
        <f t="shared" si="3"/>
        <v>0</v>
      </c>
      <c r="M18" s="32"/>
      <c r="N18" s="33"/>
      <c r="O18" s="34">
        <f t="shared" si="1"/>
        <v>0</v>
      </c>
    </row>
    <row r="19" spans="1:15" s="6" customFormat="1" ht="20.149999999999999" customHeight="1" x14ac:dyDescent="0.35">
      <c r="A19" s="7" t="s">
        <v>204</v>
      </c>
      <c r="B19" s="8">
        <v>14081</v>
      </c>
      <c r="C19" s="27" t="s">
        <v>115</v>
      </c>
      <c r="D19" s="32"/>
      <c r="E19" s="33"/>
      <c r="F19" s="34">
        <f t="shared" si="2"/>
        <v>0</v>
      </c>
      <c r="G19" s="32"/>
      <c r="H19" s="33"/>
      <c r="I19" s="34">
        <f t="shared" si="0"/>
        <v>0</v>
      </c>
      <c r="J19" s="240"/>
      <c r="K19" s="231">
        <v>20000</v>
      </c>
      <c r="L19" s="34">
        <f t="shared" si="3"/>
        <v>20000</v>
      </c>
      <c r="M19" s="32"/>
      <c r="N19" s="33"/>
      <c r="O19" s="34">
        <f t="shared" si="1"/>
        <v>0</v>
      </c>
    </row>
    <row r="20" spans="1:15" s="6" customFormat="1" ht="20.149999999999999" customHeight="1" x14ac:dyDescent="0.35">
      <c r="A20" s="7" t="s">
        <v>204</v>
      </c>
      <c r="B20" s="8">
        <v>14081</v>
      </c>
      <c r="C20" s="27" t="s">
        <v>111</v>
      </c>
      <c r="D20" s="32"/>
      <c r="E20" s="33"/>
      <c r="F20" s="34">
        <f t="shared" si="2"/>
        <v>0</v>
      </c>
      <c r="G20" s="32"/>
      <c r="H20" s="33"/>
      <c r="I20" s="34">
        <f t="shared" si="0"/>
        <v>0</v>
      </c>
      <c r="J20" s="240"/>
      <c r="K20" s="231"/>
      <c r="L20" s="34">
        <f t="shared" si="3"/>
        <v>0</v>
      </c>
      <c r="M20" s="32"/>
      <c r="N20" s="33"/>
      <c r="O20" s="34">
        <f t="shared" si="1"/>
        <v>0</v>
      </c>
    </row>
    <row r="21" spans="1:15" s="6" customFormat="1" ht="20.149999999999999" customHeight="1" x14ac:dyDescent="0.35">
      <c r="A21" s="7" t="s">
        <v>204</v>
      </c>
      <c r="B21" s="8">
        <v>14081</v>
      </c>
      <c r="C21" s="27" t="s">
        <v>109</v>
      </c>
      <c r="D21" s="32"/>
      <c r="E21" s="33"/>
      <c r="F21" s="34">
        <f t="shared" si="2"/>
        <v>0</v>
      </c>
      <c r="G21" s="32"/>
      <c r="H21" s="33"/>
      <c r="I21" s="34">
        <f t="shared" si="0"/>
        <v>0</v>
      </c>
      <c r="J21" s="240"/>
      <c r="K21" s="231"/>
      <c r="L21" s="34">
        <f t="shared" si="3"/>
        <v>0</v>
      </c>
      <c r="M21" s="32"/>
      <c r="N21" s="33"/>
      <c r="O21" s="34">
        <f t="shared" si="1"/>
        <v>0</v>
      </c>
    </row>
    <row r="22" spans="1:15" s="6" customFormat="1" ht="20.149999999999999" customHeight="1" x14ac:dyDescent="0.35">
      <c r="A22" s="7" t="s">
        <v>204</v>
      </c>
      <c r="B22" s="8">
        <v>14081</v>
      </c>
      <c r="C22" s="27" t="s">
        <v>119</v>
      </c>
      <c r="D22" s="32"/>
      <c r="E22" s="33"/>
      <c r="F22" s="34">
        <f t="shared" si="2"/>
        <v>0</v>
      </c>
      <c r="G22" s="32"/>
      <c r="H22" s="33"/>
      <c r="I22" s="34">
        <f t="shared" si="0"/>
        <v>0</v>
      </c>
      <c r="J22" s="240"/>
      <c r="K22" s="231"/>
      <c r="L22" s="34">
        <f t="shared" si="3"/>
        <v>0</v>
      </c>
      <c r="M22" s="32"/>
      <c r="N22" s="33"/>
      <c r="O22" s="34">
        <f t="shared" si="1"/>
        <v>0</v>
      </c>
    </row>
    <row r="23" spans="1:15" s="6" customFormat="1" ht="20.149999999999999" customHeight="1" x14ac:dyDescent="0.35">
      <c r="A23" s="7" t="s">
        <v>204</v>
      </c>
      <c r="B23" s="8">
        <v>14081</v>
      </c>
      <c r="C23" s="27" t="s">
        <v>110</v>
      </c>
      <c r="D23" s="32"/>
      <c r="E23" s="33"/>
      <c r="F23" s="34">
        <f t="shared" si="2"/>
        <v>0</v>
      </c>
      <c r="G23" s="32"/>
      <c r="H23" s="33"/>
      <c r="I23" s="34">
        <f t="shared" si="0"/>
        <v>0</v>
      </c>
      <c r="J23" s="240"/>
      <c r="K23" s="231"/>
      <c r="L23" s="34">
        <f t="shared" si="3"/>
        <v>0</v>
      </c>
      <c r="M23" s="32"/>
      <c r="N23" s="33"/>
      <c r="O23" s="34">
        <f t="shared" si="1"/>
        <v>0</v>
      </c>
    </row>
    <row r="24" spans="1:15" s="6" customFormat="1" ht="20.149999999999999" customHeight="1" x14ac:dyDescent="0.35">
      <c r="A24" s="7"/>
      <c r="B24" s="8"/>
      <c r="C24" s="27"/>
      <c r="D24" s="32"/>
      <c r="E24" s="33"/>
      <c r="F24" s="34">
        <f t="shared" si="2"/>
        <v>0</v>
      </c>
      <c r="G24" s="32"/>
      <c r="H24" s="33"/>
      <c r="I24" s="34">
        <f t="shared" si="0"/>
        <v>0</v>
      </c>
      <c r="J24" s="240"/>
      <c r="K24" s="231"/>
      <c r="L24" s="34">
        <f t="shared" si="3"/>
        <v>0</v>
      </c>
      <c r="M24" s="32"/>
      <c r="N24" s="33"/>
      <c r="O24" s="34">
        <f t="shared" si="1"/>
        <v>0</v>
      </c>
    </row>
    <row r="25" spans="1:15" s="6" customFormat="1" ht="20.149999999999999" customHeight="1" thickBot="1" x14ac:dyDescent="0.4">
      <c r="A25" s="10"/>
      <c r="B25" s="11"/>
      <c r="C25" s="28"/>
      <c r="D25" s="35"/>
      <c r="E25" s="36"/>
      <c r="F25" s="37">
        <f t="shared" si="2"/>
        <v>0</v>
      </c>
      <c r="G25" s="35"/>
      <c r="H25" s="36"/>
      <c r="I25" s="37">
        <f t="shared" si="0"/>
        <v>0</v>
      </c>
      <c r="J25" s="241"/>
      <c r="K25" s="232"/>
      <c r="L25" s="37">
        <f t="shared" si="3"/>
        <v>0</v>
      </c>
      <c r="M25" s="35"/>
      <c r="N25" s="36"/>
      <c r="O25" s="37">
        <f t="shared" si="1"/>
        <v>0</v>
      </c>
    </row>
    <row r="26" spans="1:15" s="6" customFormat="1" ht="20.149999999999999" customHeight="1" thickBot="1" x14ac:dyDescent="0.4">
      <c r="C26" s="13" t="s">
        <v>4</v>
      </c>
      <c r="D26" s="38">
        <f t="shared" ref="D26:O26" si="4">SUM(D6:D25)</f>
        <v>0</v>
      </c>
      <c r="E26" s="39">
        <f t="shared" si="4"/>
        <v>0</v>
      </c>
      <c r="F26" s="40">
        <f t="shared" si="4"/>
        <v>0</v>
      </c>
      <c r="G26" s="38">
        <f t="shared" si="4"/>
        <v>0</v>
      </c>
      <c r="H26" s="39">
        <f t="shared" si="4"/>
        <v>0</v>
      </c>
      <c r="I26" s="40">
        <f t="shared" si="4"/>
        <v>0</v>
      </c>
      <c r="J26" s="242">
        <f t="shared" si="4"/>
        <v>801847</v>
      </c>
      <c r="K26" s="233">
        <f t="shared" si="4"/>
        <v>800000</v>
      </c>
      <c r="L26" s="40">
        <f t="shared" si="4"/>
        <v>1601847</v>
      </c>
      <c r="M26" s="38">
        <f t="shared" si="4"/>
        <v>0</v>
      </c>
      <c r="N26" s="39">
        <f t="shared" si="4"/>
        <v>0</v>
      </c>
      <c r="O26" s="40">
        <f t="shared" si="4"/>
        <v>0</v>
      </c>
    </row>
  </sheetData>
  <customSheetViews>
    <customSheetView guid="{82FC6A6C-77BB-4D4E-B764-ABFFBFA8BC83}" scale="70" fitToPage="1">
      <pane xSplit="3" ySplit="5" topLeftCell="D6" activePane="bottomRight" state="frozen"/>
      <selection pane="bottomRight" activeCell="D6" sqref="D6"/>
      <pageMargins left="0.39370078740157483" right="0.39370078740157483" top="0.39370078740157483" bottom="0.39370078740157483" header="0.19685039370078741" footer="0.19685039370078741"/>
      <printOptions horizontalCentered="1"/>
      <pageSetup paperSize="9" scale="61" fitToHeight="0" orientation="landscape" r:id="rId1"/>
      <headerFooter>
        <oddFooter>Page &amp;P of &amp;N</oddFooter>
      </headerFooter>
    </customSheetView>
    <customSheetView guid="{685C868C-3F33-4A77-9B60-B01D7136CD12}" scale="70" fitToPage="1">
      <pane xSplit="3" ySplit="5" topLeftCell="D6" activePane="bottomRight" state="frozen"/>
      <selection pane="bottomRight" activeCell="D6" sqref="D6"/>
      <pageMargins left="0.39370078740157483" right="0.39370078740157483" top="0.39370078740157483" bottom="0.39370078740157483" header="0.19685039370078741" footer="0.19685039370078741"/>
      <printOptions horizontalCentered="1"/>
      <pageSetup paperSize="9" scale="61" fitToHeight="0" orientation="landscape" r:id="rId2"/>
      <headerFooter>
        <oddFooter>Page &amp;P of &amp;N</oddFooter>
      </headerFooter>
    </customSheetView>
  </customSheetViews>
  <mergeCells count="10">
    <mergeCell ref="M4:O4"/>
    <mergeCell ref="D3:I3"/>
    <mergeCell ref="J3:O3"/>
    <mergeCell ref="D4:F4"/>
    <mergeCell ref="G4:I4"/>
    <mergeCell ref="A2:C2"/>
    <mergeCell ref="A4:A5"/>
    <mergeCell ref="B4:B5"/>
    <mergeCell ref="C4:C5"/>
    <mergeCell ref="J4:L4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0" fitToHeight="0" orientation="landscape" r:id="rId3"/>
  <headerFooter>
    <oddFooter>Page &amp;P of &amp;N</oddFooter>
  </headerFooter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Ref_Data!$A$3:$A$23</xm:f>
          </x14:formula1>
          <xm:sqref>C6:C25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A1:N40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10" sqref="F10"/>
    </sheetView>
  </sheetViews>
  <sheetFormatPr defaultColWidth="8.453125" defaultRowHeight="14" x14ac:dyDescent="0.35"/>
  <cols>
    <col min="1" max="1" width="15.54296875" style="1" customWidth="1"/>
    <col min="2" max="3" width="10.453125" style="1" customWidth="1"/>
    <col min="4" max="4" width="48.54296875" style="1" bestFit="1" customWidth="1"/>
    <col min="5" max="5" width="8.453125" style="2" customWidth="1"/>
    <col min="6" max="7" width="11.54296875" style="2" bestFit="1" customWidth="1"/>
    <col min="8" max="8" width="10.453125" style="2" customWidth="1"/>
    <col min="9" max="9" width="12.54296875" style="3" customWidth="1"/>
    <col min="10" max="10" width="11.1796875" style="2" bestFit="1" customWidth="1"/>
    <col min="11" max="11" width="11.453125" style="2" bestFit="1" customWidth="1"/>
    <col min="12" max="12" width="10.453125" style="2" customWidth="1"/>
    <col min="13" max="13" width="12.54296875" style="3" customWidth="1"/>
    <col min="14" max="14" width="12.453125" style="1" bestFit="1" customWidth="1"/>
    <col min="15" max="16384" width="8.453125" style="1"/>
  </cols>
  <sheetData>
    <row r="1" spans="1:14" x14ac:dyDescent="0.35">
      <c r="I1" s="4"/>
      <c r="M1" s="4" t="s">
        <v>11</v>
      </c>
    </row>
    <row r="2" spans="1:14" ht="16" thickBot="1" x14ac:dyDescent="0.4">
      <c r="A2" s="249" t="s">
        <v>197</v>
      </c>
      <c r="B2" s="249"/>
      <c r="C2" s="249"/>
      <c r="D2" s="249"/>
      <c r="E2" s="249"/>
      <c r="F2" s="249"/>
      <c r="G2" s="24"/>
      <c r="H2" s="24"/>
      <c r="I2" s="4"/>
      <c r="J2" s="93"/>
      <c r="K2" s="93"/>
      <c r="L2" s="93"/>
      <c r="M2" s="4"/>
    </row>
    <row r="3" spans="1:14" ht="16" thickBot="1" x14ac:dyDescent="0.4">
      <c r="A3" s="93"/>
      <c r="B3" s="101"/>
      <c r="C3" s="93"/>
      <c r="D3" s="102"/>
      <c r="E3" s="93"/>
      <c r="F3" s="259" t="s">
        <v>209</v>
      </c>
      <c r="G3" s="260"/>
      <c r="H3" s="260"/>
      <c r="I3" s="261"/>
      <c r="J3" s="259" t="s">
        <v>210</v>
      </c>
      <c r="K3" s="260"/>
      <c r="L3" s="260"/>
      <c r="M3" s="261"/>
    </row>
    <row r="4" spans="1:14" ht="14.5" thickBot="1" x14ac:dyDescent="0.4">
      <c r="F4" s="257" t="s">
        <v>155</v>
      </c>
      <c r="G4" s="258"/>
      <c r="H4" s="96"/>
      <c r="I4" s="97"/>
      <c r="J4" s="257" t="s">
        <v>155</v>
      </c>
      <c r="K4" s="258"/>
      <c r="L4" s="96"/>
      <c r="M4" s="98"/>
    </row>
    <row r="5" spans="1:14" ht="28.5" thickBot="1" x14ac:dyDescent="0.4">
      <c r="A5" s="43" t="s">
        <v>123</v>
      </c>
      <c r="B5" s="105" t="s">
        <v>1</v>
      </c>
      <c r="C5" s="44" t="s">
        <v>95</v>
      </c>
      <c r="D5" s="113" t="s">
        <v>160</v>
      </c>
      <c r="E5" s="100" t="s">
        <v>96</v>
      </c>
      <c r="F5" s="106" t="s">
        <v>156</v>
      </c>
      <c r="G5" s="94" t="s">
        <v>157</v>
      </c>
      <c r="H5" s="95" t="s">
        <v>159</v>
      </c>
      <c r="I5" s="48" t="s">
        <v>122</v>
      </c>
      <c r="J5" s="99" t="s">
        <v>156</v>
      </c>
      <c r="K5" s="94" t="s">
        <v>157</v>
      </c>
      <c r="L5" s="95" t="s">
        <v>159</v>
      </c>
      <c r="M5" s="48" t="s">
        <v>122</v>
      </c>
    </row>
    <row r="6" spans="1:14" s="6" customFormat="1" ht="20.149999999999999" customHeight="1" x14ac:dyDescent="0.35">
      <c r="A6" s="7"/>
      <c r="B6" s="103"/>
      <c r="C6" s="176"/>
      <c r="D6" s="178"/>
      <c r="E6" s="208"/>
      <c r="F6" s="180"/>
      <c r="G6" s="181"/>
      <c r="H6" s="78"/>
      <c r="I6" s="45"/>
      <c r="J6" s="182"/>
      <c r="K6" s="183"/>
      <c r="L6" s="79" t="str">
        <f t="shared" ref="L6:L22" si="0">IF(OR(J6="",K6=""),"",(K6-J6+1))</f>
        <v/>
      </c>
      <c r="M6" s="45"/>
      <c r="N6" s="212"/>
    </row>
    <row r="7" spans="1:14" s="6" customFormat="1" ht="20.149999999999999" customHeight="1" x14ac:dyDescent="0.35">
      <c r="A7" s="7"/>
      <c r="B7" s="103"/>
      <c r="C7" s="177"/>
      <c r="D7" s="179"/>
      <c r="E7" s="193"/>
      <c r="F7" s="209"/>
      <c r="G7" s="210"/>
      <c r="H7" s="211"/>
      <c r="I7" s="31"/>
      <c r="J7" s="182"/>
      <c r="K7" s="183"/>
      <c r="L7" s="79" t="str">
        <f t="shared" si="0"/>
        <v/>
      </c>
      <c r="M7" s="34"/>
    </row>
    <row r="8" spans="1:14" s="6" customFormat="1" ht="20.149999999999999" customHeight="1" x14ac:dyDescent="0.35">
      <c r="A8" s="7"/>
      <c r="B8" s="103"/>
      <c r="C8" s="177"/>
      <c r="D8" s="179"/>
      <c r="E8" s="193"/>
      <c r="F8" s="182"/>
      <c r="G8" s="183"/>
      <c r="H8" s="79" t="str">
        <f t="shared" ref="H8:H22" si="1">IF(OR(F8="",G8=""),"",(G8-F8+1))</f>
        <v/>
      </c>
      <c r="I8" s="34"/>
      <c r="J8" s="182"/>
      <c r="K8" s="183"/>
      <c r="L8" s="79" t="str">
        <f t="shared" si="0"/>
        <v/>
      </c>
      <c r="M8" s="34"/>
    </row>
    <row r="9" spans="1:14" s="6" customFormat="1" ht="20.149999999999999" customHeight="1" x14ac:dyDescent="0.35">
      <c r="A9" s="7"/>
      <c r="B9" s="103"/>
      <c r="C9" s="8"/>
      <c r="D9" s="179"/>
      <c r="E9" s="109"/>
      <c r="F9" s="182"/>
      <c r="G9" s="183"/>
      <c r="H9" s="79" t="str">
        <f t="shared" si="1"/>
        <v/>
      </c>
      <c r="I9" s="34"/>
      <c r="J9" s="182"/>
      <c r="K9" s="183"/>
      <c r="L9" s="79" t="str">
        <f t="shared" si="0"/>
        <v/>
      </c>
      <c r="M9" s="34"/>
    </row>
    <row r="10" spans="1:14" s="6" customFormat="1" ht="20.149999999999999" customHeight="1" x14ac:dyDescent="0.35">
      <c r="A10" s="7"/>
      <c r="B10" s="103"/>
      <c r="C10" s="8"/>
      <c r="D10" s="179"/>
      <c r="E10" s="193"/>
      <c r="F10" s="182"/>
      <c r="G10" s="183"/>
      <c r="H10" s="79" t="str">
        <f t="shared" si="1"/>
        <v/>
      </c>
      <c r="I10" s="34"/>
      <c r="J10" s="182"/>
      <c r="K10" s="183"/>
      <c r="L10" s="79" t="str">
        <f t="shared" si="0"/>
        <v/>
      </c>
      <c r="M10" s="34"/>
    </row>
    <row r="11" spans="1:14" s="6" customFormat="1" ht="20.149999999999999" customHeight="1" x14ac:dyDescent="0.35">
      <c r="A11" s="7"/>
      <c r="B11" s="103"/>
      <c r="C11" s="177"/>
      <c r="D11" s="179"/>
      <c r="E11" s="109"/>
      <c r="F11" s="182"/>
      <c r="G11" s="183"/>
      <c r="H11" s="79" t="str">
        <f t="shared" ref="H11" si="2">IF(OR(F11="",G11=""),"",(G11-F11+1))</f>
        <v/>
      </c>
      <c r="I11" s="34"/>
      <c r="J11" s="182"/>
      <c r="K11" s="183"/>
      <c r="L11" s="79" t="str">
        <f t="shared" si="0"/>
        <v/>
      </c>
      <c r="M11" s="34"/>
    </row>
    <row r="12" spans="1:14" s="6" customFormat="1" ht="20.149999999999999" customHeight="1" x14ac:dyDescent="0.35">
      <c r="A12" s="7"/>
      <c r="B12" s="103"/>
      <c r="C12" s="177"/>
      <c r="D12" s="179"/>
      <c r="E12" s="193"/>
      <c r="F12" s="182"/>
      <c r="G12" s="183"/>
      <c r="H12" s="79"/>
      <c r="I12" s="34"/>
      <c r="J12" s="182"/>
      <c r="K12" s="183"/>
      <c r="L12" s="79" t="str">
        <f t="shared" si="0"/>
        <v/>
      </c>
      <c r="M12" s="34"/>
    </row>
    <row r="13" spans="1:14" s="6" customFormat="1" ht="20.149999999999999" customHeight="1" x14ac:dyDescent="0.35">
      <c r="A13" s="7"/>
      <c r="B13" s="103"/>
      <c r="C13" s="8"/>
      <c r="D13" s="179"/>
      <c r="E13" s="193"/>
      <c r="F13" s="182"/>
      <c r="G13" s="183"/>
      <c r="H13" s="79" t="str">
        <f t="shared" ref="H13" si="3">IF(OR(F13="",G13=""),"",(G13-F13+1))</f>
        <v/>
      </c>
      <c r="I13" s="34"/>
      <c r="J13" s="182"/>
      <c r="K13" s="183"/>
      <c r="L13" s="79" t="str">
        <f t="shared" ref="L13:L15" si="4">IF(OR(J13="",K13=""),"",(K13-J13+1))</f>
        <v/>
      </c>
      <c r="M13" s="34"/>
    </row>
    <row r="14" spans="1:14" s="6" customFormat="1" ht="20.149999999999999" customHeight="1" x14ac:dyDescent="0.35">
      <c r="A14" s="7"/>
      <c r="B14" s="103"/>
      <c r="C14" s="8"/>
      <c r="D14" s="179"/>
      <c r="E14" s="193"/>
      <c r="F14" s="182"/>
      <c r="G14" s="183"/>
      <c r="H14" s="79" t="str">
        <f t="shared" ref="H14" si="5">IF(OR(F14="",G14=""),"",(G14-F14+1))</f>
        <v/>
      </c>
      <c r="I14" s="34"/>
      <c r="J14" s="182"/>
      <c r="K14" s="183"/>
      <c r="L14" s="79" t="str">
        <f t="shared" si="4"/>
        <v/>
      </c>
      <c r="M14" s="34"/>
    </row>
    <row r="15" spans="1:14" s="6" customFormat="1" ht="20.149999999999999" customHeight="1" x14ac:dyDescent="0.35">
      <c r="A15" s="7"/>
      <c r="B15" s="103"/>
      <c r="C15" s="8"/>
      <c r="D15" s="179"/>
      <c r="E15" s="193"/>
      <c r="F15" s="182"/>
      <c r="G15" s="183"/>
      <c r="H15" s="79" t="str">
        <f t="shared" ref="H15:H16" si="6">IF(OR(F15="",G15=""),"",(G15-F15+1))</f>
        <v/>
      </c>
      <c r="I15" s="34"/>
      <c r="J15" s="182"/>
      <c r="K15" s="183"/>
      <c r="L15" s="79" t="str">
        <f t="shared" si="4"/>
        <v/>
      </c>
      <c r="M15" s="34"/>
    </row>
    <row r="16" spans="1:14" s="6" customFormat="1" ht="20.149999999999999" customHeight="1" x14ac:dyDescent="0.35">
      <c r="A16" s="7"/>
      <c r="B16" s="103"/>
      <c r="C16" s="177"/>
      <c r="D16" s="179"/>
      <c r="E16" s="193"/>
      <c r="F16" s="182"/>
      <c r="G16" s="183"/>
      <c r="H16" s="79" t="str">
        <f t="shared" si="6"/>
        <v/>
      </c>
      <c r="I16" s="34"/>
      <c r="J16" s="182"/>
      <c r="K16" s="183"/>
      <c r="L16" s="79" t="str">
        <f t="shared" ref="L16" si="7">IF(OR(J16="",K16=""),"",(K16-J16+1))</f>
        <v/>
      </c>
      <c r="M16" s="34"/>
    </row>
    <row r="17" spans="1:13" s="6" customFormat="1" ht="20.149999999999999" customHeight="1" x14ac:dyDescent="0.35">
      <c r="A17" s="7"/>
      <c r="B17" s="103"/>
      <c r="C17" s="177"/>
      <c r="D17" s="179"/>
      <c r="E17" s="109"/>
      <c r="F17" s="182"/>
      <c r="G17" s="183"/>
      <c r="H17" s="79"/>
      <c r="I17" s="34"/>
      <c r="J17" s="42"/>
      <c r="K17" s="42"/>
      <c r="L17" s="79"/>
      <c r="M17" s="34"/>
    </row>
    <row r="18" spans="1:13" s="6" customFormat="1" ht="20.149999999999999" customHeight="1" x14ac:dyDescent="0.35">
      <c r="A18" s="7"/>
      <c r="B18" s="103"/>
      <c r="C18" s="8"/>
      <c r="D18" s="111"/>
      <c r="E18" s="109"/>
      <c r="F18" s="184"/>
      <c r="G18" s="185"/>
      <c r="H18" s="79" t="str">
        <f t="shared" si="1"/>
        <v/>
      </c>
      <c r="I18" s="34"/>
      <c r="J18" s="42"/>
      <c r="K18" s="42"/>
      <c r="L18" s="79" t="str">
        <f t="shared" si="0"/>
        <v/>
      </c>
      <c r="M18" s="34"/>
    </row>
    <row r="19" spans="1:13" s="6" customFormat="1" ht="20.149999999999999" customHeight="1" x14ac:dyDescent="0.35">
      <c r="A19" s="7"/>
      <c r="B19" s="103"/>
      <c r="C19" s="8"/>
      <c r="D19" s="111"/>
      <c r="E19" s="109"/>
      <c r="F19" s="184"/>
      <c r="G19" s="185"/>
      <c r="H19" s="79" t="str">
        <f t="shared" si="1"/>
        <v/>
      </c>
      <c r="I19" s="34"/>
      <c r="J19" s="42"/>
      <c r="K19" s="42"/>
      <c r="L19" s="79" t="str">
        <f t="shared" si="0"/>
        <v/>
      </c>
      <c r="M19" s="34"/>
    </row>
    <row r="20" spans="1:13" s="6" customFormat="1" ht="20.149999999999999" customHeight="1" x14ac:dyDescent="0.35">
      <c r="A20" s="7"/>
      <c r="B20" s="103"/>
      <c r="C20" s="8"/>
      <c r="D20" s="111"/>
      <c r="E20" s="109"/>
      <c r="F20" s="107"/>
      <c r="G20" s="42"/>
      <c r="H20" s="79" t="str">
        <f t="shared" si="1"/>
        <v/>
      </c>
      <c r="I20" s="34"/>
      <c r="J20" s="42"/>
      <c r="K20" s="42"/>
      <c r="L20" s="79" t="str">
        <f t="shared" si="0"/>
        <v/>
      </c>
      <c r="M20" s="34"/>
    </row>
    <row r="21" spans="1:13" s="6" customFormat="1" ht="20.149999999999999" customHeight="1" x14ac:dyDescent="0.35">
      <c r="A21" s="7"/>
      <c r="B21" s="103"/>
      <c r="C21" s="8"/>
      <c r="D21" s="111"/>
      <c r="E21" s="109"/>
      <c r="F21" s="107"/>
      <c r="G21" s="42"/>
      <c r="H21" s="79" t="str">
        <f t="shared" si="1"/>
        <v/>
      </c>
      <c r="I21" s="34"/>
      <c r="J21" s="42"/>
      <c r="K21" s="42"/>
      <c r="L21" s="79" t="str">
        <f t="shared" si="0"/>
        <v/>
      </c>
      <c r="M21" s="34"/>
    </row>
    <row r="22" spans="1:13" s="6" customFormat="1" ht="20.149999999999999" customHeight="1" thickBot="1" x14ac:dyDescent="0.4">
      <c r="A22" s="10"/>
      <c r="B22" s="104"/>
      <c r="C22" s="11"/>
      <c r="D22" s="112"/>
      <c r="E22" s="110"/>
      <c r="F22" s="108"/>
      <c r="G22" s="46"/>
      <c r="H22" s="80" t="str">
        <f t="shared" si="1"/>
        <v/>
      </c>
      <c r="I22" s="37"/>
      <c r="J22" s="46"/>
      <c r="K22" s="46"/>
      <c r="L22" s="80" t="str">
        <f t="shared" si="0"/>
        <v/>
      </c>
      <c r="M22" s="37"/>
    </row>
    <row r="23" spans="1:13" s="6" customFormat="1" ht="20.149999999999999" customHeight="1" thickBot="1" x14ac:dyDescent="0.4">
      <c r="E23" s="13"/>
      <c r="F23" s="13"/>
      <c r="G23" s="13"/>
      <c r="H23" s="13" t="s">
        <v>4</v>
      </c>
      <c r="I23" s="47">
        <f>SUM(I6:I22)</f>
        <v>0</v>
      </c>
      <c r="J23" s="13"/>
      <c r="K23" s="13"/>
      <c r="L23" s="13" t="s">
        <v>4</v>
      </c>
      <c r="M23" s="47">
        <f>SUM(M6:M22)</f>
        <v>0</v>
      </c>
    </row>
    <row r="27" spans="1:13" x14ac:dyDescent="0.35">
      <c r="H27" s="187"/>
    </row>
    <row r="28" spans="1:13" x14ac:dyDescent="0.35">
      <c r="H28" s="187"/>
    </row>
    <row r="29" spans="1:13" x14ac:dyDescent="0.35">
      <c r="H29" s="187"/>
    </row>
    <row r="30" spans="1:13" x14ac:dyDescent="0.35">
      <c r="H30" s="187"/>
    </row>
    <row r="31" spans="1:13" x14ac:dyDescent="0.3">
      <c r="H31" s="188"/>
    </row>
    <row r="32" spans="1:13" x14ac:dyDescent="0.3">
      <c r="H32" s="188"/>
    </row>
    <row r="33" spans="8:8" x14ac:dyDescent="0.3">
      <c r="H33" s="188"/>
    </row>
    <row r="34" spans="8:8" x14ac:dyDescent="0.35">
      <c r="H34" s="187"/>
    </row>
    <row r="35" spans="8:8" x14ac:dyDescent="0.35">
      <c r="H35" s="187"/>
    </row>
    <row r="36" spans="8:8" x14ac:dyDescent="0.35">
      <c r="H36" s="187"/>
    </row>
    <row r="37" spans="8:8" x14ac:dyDescent="0.35">
      <c r="H37" s="187"/>
    </row>
    <row r="38" spans="8:8" x14ac:dyDescent="0.35">
      <c r="H38" s="187"/>
    </row>
    <row r="39" spans="8:8" x14ac:dyDescent="0.35">
      <c r="H39" s="187"/>
    </row>
    <row r="40" spans="8:8" x14ac:dyDescent="0.35">
      <c r="H40" s="187"/>
    </row>
  </sheetData>
  <customSheetViews>
    <customSheetView guid="{82FC6A6C-77BB-4D4E-B764-ABFFBFA8BC83}" scale="90" fitToPage="1">
      <pane xSplit="5" ySplit="5" topLeftCell="F6" activePane="bottomRight" state="frozen"/>
      <selection pane="bottomRight" activeCell="P14" sqref="P14"/>
      <pageMargins left="0.39370078740157483" right="0.39370078740157483" top="0.39370078740157483" bottom="0.39370078740157483" header="0.19685039370078741" footer="0.19685039370078741"/>
      <printOptions horizontalCentered="1"/>
      <pageSetup paperSize="9" scale="78" fitToHeight="0" orientation="landscape" r:id="rId1"/>
      <headerFooter>
        <oddFooter>Page &amp;P of &amp;N</oddFooter>
      </headerFooter>
    </customSheetView>
    <customSheetView guid="{685C868C-3F33-4A77-9B60-B01D7136CD12}" scale="90" fitToPage="1">
      <pane xSplit="5" ySplit="5" topLeftCell="F6" activePane="bottomRight" state="frozen"/>
      <selection pane="bottomRight" activeCell="P14" sqref="P14"/>
      <pageMargins left="0.39370078740157483" right="0.39370078740157483" top="0.39370078740157483" bottom="0.39370078740157483" header="0.19685039370078741" footer="0.19685039370078741"/>
      <printOptions horizontalCentered="1"/>
      <pageSetup paperSize="9" scale="78" fitToHeight="0" orientation="landscape" r:id="rId2"/>
      <headerFooter>
        <oddFooter>Page &amp;P of &amp;N</oddFooter>
      </headerFooter>
    </customSheetView>
  </customSheetViews>
  <mergeCells count="5">
    <mergeCell ref="F4:G4"/>
    <mergeCell ref="F3:I3"/>
    <mergeCell ref="J3:M3"/>
    <mergeCell ref="J4:K4"/>
    <mergeCell ref="A2:F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8" fitToHeight="0" orientation="landscape" r:id="rId3"/>
  <headerFooter>
    <oddFooter>Page &amp;P of &amp;N</oddFooter>
  </headerFooter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Ref_Data!$E$3:$E$22</xm:f>
          </x14:formula1>
          <xm:sqref>E6:E22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U33"/>
  <sheetViews>
    <sheetView zoomScaleNormal="100" workbookViewId="0">
      <selection activeCell="E8" sqref="E8"/>
    </sheetView>
  </sheetViews>
  <sheetFormatPr defaultColWidth="8.453125" defaultRowHeight="14" x14ac:dyDescent="0.35"/>
  <cols>
    <col min="1" max="1" width="12.54296875" style="116" customWidth="1"/>
    <col min="2" max="2" width="9.54296875" style="116" customWidth="1"/>
    <col min="3" max="3" width="24.453125" style="116" customWidth="1"/>
    <col min="4" max="4" width="12.54296875" style="116" customWidth="1"/>
    <col min="5" max="5" width="39.1796875" style="116" bestFit="1" customWidth="1"/>
    <col min="6" max="6" width="9.54296875" style="116" customWidth="1"/>
    <col min="7" max="8" width="12.54296875" style="116" customWidth="1"/>
    <col min="9" max="9" width="8" style="116" bestFit="1" customWidth="1"/>
    <col min="10" max="10" width="10.453125" style="116" bestFit="1" customWidth="1"/>
    <col min="11" max="11" width="37.453125" style="116" bestFit="1" customWidth="1"/>
    <col min="12" max="12" width="12.54296875" style="132" customWidth="1"/>
    <col min="13" max="13" width="13.81640625" style="116" bestFit="1" customWidth="1"/>
    <col min="14" max="14" width="14.54296875" style="116" bestFit="1" customWidth="1"/>
    <col min="15" max="15" width="28.1796875" style="197" bestFit="1" customWidth="1"/>
    <col min="16" max="16" width="13.81640625" style="116" customWidth="1"/>
    <col min="17" max="17" width="15" style="116" customWidth="1"/>
    <col min="18" max="18" width="14.81640625" style="116" customWidth="1"/>
    <col min="19" max="16384" width="8.453125" style="116"/>
  </cols>
  <sheetData>
    <row r="1" spans="1:21" x14ac:dyDescent="0.35">
      <c r="R1" s="4" t="s">
        <v>11</v>
      </c>
    </row>
    <row r="2" spans="1:21" ht="15.5" x14ac:dyDescent="0.35">
      <c r="A2" s="249" t="s">
        <v>198</v>
      </c>
      <c r="B2" s="249"/>
      <c r="C2" s="249"/>
      <c r="D2" s="249"/>
      <c r="E2" s="249"/>
      <c r="F2" s="249"/>
      <c r="G2" s="249"/>
      <c r="H2" s="114"/>
      <c r="I2" s="117"/>
      <c r="J2" s="117"/>
      <c r="K2" s="117"/>
      <c r="N2" s="4"/>
      <c r="O2" s="198"/>
      <c r="U2" s="175"/>
    </row>
    <row r="3" spans="1:21" ht="14.5" thickBot="1" x14ac:dyDescent="0.4">
      <c r="L3" s="116"/>
    </row>
    <row r="4" spans="1:21" ht="20.149999999999999" customHeight="1" thickBot="1" x14ac:dyDescent="0.4">
      <c r="A4" s="262" t="s">
        <v>196</v>
      </c>
      <c r="B4" s="263"/>
      <c r="C4" s="263"/>
      <c r="D4" s="263"/>
      <c r="E4" s="263"/>
      <c r="F4" s="263"/>
      <c r="G4" s="263"/>
      <c r="H4" s="264" t="s">
        <v>195</v>
      </c>
      <c r="I4" s="265"/>
      <c r="J4" s="265"/>
      <c r="K4" s="266"/>
      <c r="L4" s="243" t="s">
        <v>203</v>
      </c>
      <c r="M4" s="244"/>
      <c r="N4" s="245"/>
      <c r="O4" s="199"/>
      <c r="P4" s="267" t="s">
        <v>202</v>
      </c>
      <c r="Q4" s="268"/>
      <c r="R4" s="269"/>
    </row>
    <row r="5" spans="1:21" s="118" customFormat="1" ht="39.5" thickBot="1" x14ac:dyDescent="0.4">
      <c r="A5" s="157" t="s">
        <v>97</v>
      </c>
      <c r="B5" s="156" t="s">
        <v>3</v>
      </c>
      <c r="C5" s="155" t="s">
        <v>95</v>
      </c>
      <c r="D5" s="156" t="s">
        <v>161</v>
      </c>
      <c r="E5" s="155" t="s">
        <v>160</v>
      </c>
      <c r="F5" s="155" t="s">
        <v>96</v>
      </c>
      <c r="G5" s="154" t="s">
        <v>194</v>
      </c>
      <c r="H5" s="153" t="s">
        <v>193</v>
      </c>
      <c r="I5" s="152" t="s">
        <v>192</v>
      </c>
      <c r="J5" s="151" t="s">
        <v>191</v>
      </c>
      <c r="K5" s="150" t="s">
        <v>190</v>
      </c>
      <c r="L5" s="149" t="s">
        <v>206</v>
      </c>
      <c r="M5" s="148" t="s">
        <v>207</v>
      </c>
      <c r="N5" s="221" t="s">
        <v>189</v>
      </c>
      <c r="O5" s="200" t="s">
        <v>208</v>
      </c>
      <c r="P5" s="158" t="s">
        <v>199</v>
      </c>
      <c r="Q5" s="159" t="s">
        <v>200</v>
      </c>
      <c r="R5" s="160" t="s">
        <v>201</v>
      </c>
    </row>
    <row r="6" spans="1:21" s="122" customFormat="1" ht="29.5" customHeight="1" x14ac:dyDescent="0.35">
      <c r="A6" s="194"/>
      <c r="B6" s="119"/>
      <c r="C6" s="195"/>
      <c r="D6" s="119"/>
      <c r="E6" s="195"/>
      <c r="F6" s="195"/>
      <c r="G6" s="120"/>
      <c r="H6" s="121"/>
      <c r="I6" s="142"/>
      <c r="J6" s="144"/>
      <c r="K6" s="196"/>
      <c r="L6" s="147"/>
      <c r="M6" s="146"/>
      <c r="N6" s="222">
        <f t="shared" ref="N6:N30" si="0">L6+M6</f>
        <v>0</v>
      </c>
      <c r="O6" s="213"/>
      <c r="P6" s="161"/>
      <c r="Q6" s="162"/>
      <c r="R6" s="163"/>
    </row>
    <row r="7" spans="1:21" s="122" customFormat="1" ht="20.149999999999999" customHeight="1" x14ac:dyDescent="0.35">
      <c r="A7" s="145"/>
      <c r="B7" s="119"/>
      <c r="C7" s="195"/>
      <c r="D7" s="119"/>
      <c r="E7" s="195"/>
      <c r="F7" s="195"/>
      <c r="G7" s="120"/>
      <c r="H7" s="121"/>
      <c r="I7" s="142"/>
      <c r="J7" s="144"/>
      <c r="K7" s="196"/>
      <c r="L7" s="140"/>
      <c r="M7" s="139"/>
      <c r="N7" s="223">
        <f t="shared" si="0"/>
        <v>0</v>
      </c>
      <c r="O7" s="201"/>
      <c r="P7" s="161"/>
      <c r="Q7" s="162"/>
      <c r="R7" s="164"/>
    </row>
    <row r="8" spans="1:21" s="122" customFormat="1" ht="20.149999999999999" customHeight="1" x14ac:dyDescent="0.35">
      <c r="A8" s="143"/>
      <c r="B8" s="123"/>
      <c r="C8" s="177"/>
      <c r="D8" s="123"/>
      <c r="E8" s="177"/>
      <c r="F8" s="195"/>
      <c r="G8" s="124"/>
      <c r="H8" s="121"/>
      <c r="I8" s="142"/>
      <c r="J8" s="141"/>
      <c r="K8" s="196"/>
      <c r="L8" s="147"/>
      <c r="M8" s="146"/>
      <c r="N8" s="223">
        <f t="shared" ref="N8" si="1">L8+M8</f>
        <v>0</v>
      </c>
      <c r="O8" s="202"/>
      <c r="P8" s="165"/>
      <c r="Q8" s="166"/>
      <c r="R8" s="167"/>
    </row>
    <row r="9" spans="1:21" s="122" customFormat="1" ht="20.149999999999999" customHeight="1" x14ac:dyDescent="0.35">
      <c r="A9" s="145"/>
      <c r="B9" s="119"/>
      <c r="C9" s="195"/>
      <c r="D9" s="119"/>
      <c r="E9" s="195"/>
      <c r="F9" s="195"/>
      <c r="G9" s="120"/>
      <c r="H9" s="121"/>
      <c r="I9" s="142"/>
      <c r="J9" s="144"/>
      <c r="K9" s="196"/>
      <c r="L9" s="147"/>
      <c r="M9" s="146"/>
      <c r="N9" s="223">
        <f t="shared" si="0"/>
        <v>0</v>
      </c>
      <c r="O9" s="201"/>
      <c r="P9" s="161"/>
      <c r="Q9" s="162"/>
      <c r="R9" s="164"/>
    </row>
    <row r="10" spans="1:21" s="122" customFormat="1" x14ac:dyDescent="0.35">
      <c r="A10" s="145"/>
      <c r="B10" s="119"/>
      <c r="C10" s="195"/>
      <c r="D10" s="119"/>
      <c r="E10" s="195"/>
      <c r="F10" s="195"/>
      <c r="G10" s="120"/>
      <c r="H10" s="121"/>
      <c r="I10" s="142"/>
      <c r="J10" s="144"/>
      <c r="K10" s="196"/>
      <c r="L10" s="140"/>
      <c r="M10" s="139"/>
      <c r="N10" s="223">
        <f t="shared" si="0"/>
        <v>0</v>
      </c>
      <c r="O10" s="213"/>
      <c r="P10" s="161"/>
      <c r="Q10" s="162"/>
      <c r="R10" s="164"/>
    </row>
    <row r="11" spans="1:21" s="122" customFormat="1" ht="21.65" customHeight="1" x14ac:dyDescent="0.35">
      <c r="A11" s="145"/>
      <c r="B11" s="119"/>
      <c r="C11" s="195"/>
      <c r="D11" s="119"/>
      <c r="E11" s="195"/>
      <c r="F11" s="195"/>
      <c r="G11" s="120"/>
      <c r="H11" s="121"/>
      <c r="I11" s="142"/>
      <c r="J11" s="144"/>
      <c r="K11" s="196"/>
      <c r="L11" s="147"/>
      <c r="M11" s="146"/>
      <c r="N11" s="223">
        <f t="shared" si="0"/>
        <v>0</v>
      </c>
      <c r="O11" s="206"/>
      <c r="P11" s="161"/>
      <c r="Q11" s="162"/>
      <c r="R11" s="164"/>
    </row>
    <row r="12" spans="1:21" s="122" customFormat="1" ht="20.149999999999999" customHeight="1" x14ac:dyDescent="0.35">
      <c r="A12" s="145"/>
      <c r="B12" s="119"/>
      <c r="C12" s="195"/>
      <c r="D12" s="119"/>
      <c r="E12" s="195"/>
      <c r="F12" s="195"/>
      <c r="G12" s="120"/>
      <c r="H12" s="121"/>
      <c r="I12" s="142"/>
      <c r="J12" s="144"/>
      <c r="K12" s="196"/>
      <c r="L12" s="140"/>
      <c r="M12" s="139"/>
      <c r="N12" s="223">
        <f t="shared" si="0"/>
        <v>0</v>
      </c>
      <c r="O12" s="202"/>
      <c r="P12" s="165"/>
      <c r="Q12" s="162"/>
      <c r="R12" s="164"/>
    </row>
    <row r="13" spans="1:21" s="122" customFormat="1" ht="20.149999999999999" customHeight="1" x14ac:dyDescent="0.35">
      <c r="A13" s="143"/>
      <c r="B13" s="123"/>
      <c r="C13" s="177"/>
      <c r="D13" s="123"/>
      <c r="E13" s="177"/>
      <c r="F13" s="195"/>
      <c r="G13" s="124"/>
      <c r="H13" s="121"/>
      <c r="I13" s="142"/>
      <c r="J13" s="141"/>
      <c r="K13" s="196"/>
      <c r="L13" s="147"/>
      <c r="M13" s="146"/>
      <c r="N13" s="223">
        <f t="shared" ref="N13:N18" si="2">L13+M13</f>
        <v>0</v>
      </c>
      <c r="O13" s="202"/>
      <c r="P13" s="165"/>
      <c r="Q13" s="166"/>
      <c r="R13" s="167"/>
    </row>
    <row r="14" spans="1:21" s="122" customFormat="1" ht="20.149999999999999" customHeight="1" x14ac:dyDescent="0.35">
      <c r="A14" s="143"/>
      <c r="B14" s="123"/>
      <c r="C14" s="177"/>
      <c r="D14" s="123"/>
      <c r="E14" s="177"/>
      <c r="F14" s="195"/>
      <c r="G14" s="124"/>
      <c r="H14" s="121"/>
      <c r="I14" s="142"/>
      <c r="J14" s="141"/>
      <c r="K14" s="196"/>
      <c r="L14" s="140"/>
      <c r="M14" s="139"/>
      <c r="N14" s="223">
        <f t="shared" si="2"/>
        <v>0</v>
      </c>
      <c r="O14" s="207"/>
      <c r="P14" s="165"/>
      <c r="Q14" s="166"/>
      <c r="R14" s="167"/>
    </row>
    <row r="15" spans="1:21" s="122" customFormat="1" ht="21.65" customHeight="1" x14ac:dyDescent="0.35">
      <c r="A15" s="145"/>
      <c r="B15" s="119"/>
      <c r="C15" s="195"/>
      <c r="D15" s="119"/>
      <c r="E15" s="195"/>
      <c r="F15" s="195"/>
      <c r="G15" s="120"/>
      <c r="H15" s="121"/>
      <c r="I15" s="142"/>
      <c r="J15" s="144"/>
      <c r="K15" s="196"/>
      <c r="L15" s="140"/>
      <c r="M15" s="139"/>
      <c r="N15" s="223">
        <f t="shared" si="2"/>
        <v>0</v>
      </c>
      <c r="O15" s="213"/>
      <c r="P15" s="161"/>
      <c r="Q15" s="162"/>
      <c r="R15" s="164"/>
    </row>
    <row r="16" spans="1:21" s="122" customFormat="1" ht="20.149999999999999" customHeight="1" x14ac:dyDescent="0.35">
      <c r="A16" s="143"/>
      <c r="B16" s="123"/>
      <c r="C16" s="177"/>
      <c r="D16" s="123"/>
      <c r="E16" s="177"/>
      <c r="F16" s="195"/>
      <c r="G16" s="124"/>
      <c r="H16" s="121"/>
      <c r="I16" s="142"/>
      <c r="J16" s="141"/>
      <c r="K16" s="125"/>
      <c r="L16" s="140"/>
      <c r="M16" s="139"/>
      <c r="N16" s="223">
        <f t="shared" si="2"/>
        <v>0</v>
      </c>
      <c r="O16" s="202"/>
      <c r="P16" s="165"/>
      <c r="Q16" s="166"/>
      <c r="R16" s="167"/>
    </row>
    <row r="17" spans="1:18" s="122" customFormat="1" ht="20.149999999999999" customHeight="1" x14ac:dyDescent="0.35">
      <c r="A17" s="143"/>
      <c r="B17" s="123"/>
      <c r="C17" s="177"/>
      <c r="D17" s="123"/>
      <c r="E17" s="177"/>
      <c r="F17" s="195"/>
      <c r="G17" s="124"/>
      <c r="H17" s="121"/>
      <c r="I17" s="142"/>
      <c r="J17" s="141"/>
      <c r="K17" s="125"/>
      <c r="L17" s="140"/>
      <c r="M17" s="139"/>
      <c r="N17" s="223">
        <f t="shared" si="2"/>
        <v>0</v>
      </c>
      <c r="O17" s="202"/>
      <c r="P17" s="165"/>
      <c r="Q17" s="166"/>
      <c r="R17" s="167"/>
    </row>
    <row r="18" spans="1:18" s="122" customFormat="1" ht="20.149999999999999" customHeight="1" x14ac:dyDescent="0.35">
      <c r="A18" s="143"/>
      <c r="B18" s="123"/>
      <c r="C18" s="177"/>
      <c r="D18" s="123"/>
      <c r="E18" s="177"/>
      <c r="F18" s="195"/>
      <c r="G18" s="124"/>
      <c r="H18" s="121"/>
      <c r="I18" s="142"/>
      <c r="J18" s="141"/>
      <c r="K18" s="125"/>
      <c r="L18" s="140"/>
      <c r="M18" s="139"/>
      <c r="N18" s="223">
        <f t="shared" si="2"/>
        <v>0</v>
      </c>
      <c r="O18" s="202"/>
      <c r="P18" s="165"/>
      <c r="Q18" s="166"/>
      <c r="R18" s="167"/>
    </row>
    <row r="19" spans="1:18" s="122" customFormat="1" ht="20.149999999999999" customHeight="1" x14ac:dyDescent="0.35">
      <c r="A19" s="143"/>
      <c r="B19" s="123"/>
      <c r="C19" s="123"/>
      <c r="D19" s="123"/>
      <c r="E19" s="123"/>
      <c r="F19" s="119"/>
      <c r="G19" s="124"/>
      <c r="H19" s="121"/>
      <c r="I19" s="142"/>
      <c r="J19" s="141"/>
      <c r="K19" s="125"/>
      <c r="L19" s="140"/>
      <c r="M19" s="139"/>
      <c r="N19" s="223">
        <f t="shared" si="0"/>
        <v>0</v>
      </c>
      <c r="O19" s="202"/>
      <c r="P19" s="165"/>
      <c r="Q19" s="166"/>
      <c r="R19" s="167"/>
    </row>
    <row r="20" spans="1:18" s="122" customFormat="1" ht="20.149999999999999" customHeight="1" x14ac:dyDescent="0.35">
      <c r="A20" s="143"/>
      <c r="B20" s="123"/>
      <c r="C20" s="123"/>
      <c r="D20" s="123"/>
      <c r="E20" s="123"/>
      <c r="F20" s="119"/>
      <c r="G20" s="124"/>
      <c r="H20" s="121"/>
      <c r="I20" s="142"/>
      <c r="J20" s="141"/>
      <c r="K20" s="125"/>
      <c r="L20" s="140"/>
      <c r="M20" s="139"/>
      <c r="N20" s="223">
        <f t="shared" si="0"/>
        <v>0</v>
      </c>
      <c r="O20" s="202"/>
      <c r="P20" s="165"/>
      <c r="Q20" s="166"/>
      <c r="R20" s="167"/>
    </row>
    <row r="21" spans="1:18" s="122" customFormat="1" ht="20.149999999999999" customHeight="1" x14ac:dyDescent="0.35">
      <c r="A21" s="143"/>
      <c r="B21" s="123"/>
      <c r="C21" s="123"/>
      <c r="D21" s="123"/>
      <c r="E21" s="123"/>
      <c r="F21" s="119"/>
      <c r="G21" s="124"/>
      <c r="H21" s="121"/>
      <c r="I21" s="142"/>
      <c r="J21" s="141"/>
      <c r="K21" s="125"/>
      <c r="L21" s="140"/>
      <c r="M21" s="139"/>
      <c r="N21" s="223">
        <f t="shared" si="0"/>
        <v>0</v>
      </c>
      <c r="O21" s="202"/>
      <c r="P21" s="165"/>
      <c r="Q21" s="166"/>
      <c r="R21" s="167"/>
    </row>
    <row r="22" spans="1:18" s="122" customFormat="1" ht="20.149999999999999" customHeight="1" x14ac:dyDescent="0.35">
      <c r="A22" s="143"/>
      <c r="B22" s="123"/>
      <c r="C22" s="123"/>
      <c r="D22" s="123"/>
      <c r="E22" s="123"/>
      <c r="F22" s="119"/>
      <c r="G22" s="124"/>
      <c r="H22" s="121"/>
      <c r="I22" s="142"/>
      <c r="J22" s="141"/>
      <c r="K22" s="125"/>
      <c r="L22" s="140"/>
      <c r="M22" s="139"/>
      <c r="N22" s="223">
        <f t="shared" si="0"/>
        <v>0</v>
      </c>
      <c r="O22" s="202"/>
      <c r="P22" s="165"/>
      <c r="Q22" s="166"/>
      <c r="R22" s="167"/>
    </row>
    <row r="23" spans="1:18" s="122" customFormat="1" ht="20.149999999999999" customHeight="1" x14ac:dyDescent="0.35">
      <c r="A23" s="143"/>
      <c r="B23" s="123"/>
      <c r="C23" s="123"/>
      <c r="D23" s="123"/>
      <c r="E23" s="123"/>
      <c r="F23" s="119"/>
      <c r="G23" s="124"/>
      <c r="H23" s="121"/>
      <c r="I23" s="142"/>
      <c r="J23" s="141"/>
      <c r="K23" s="125"/>
      <c r="L23" s="140"/>
      <c r="M23" s="139"/>
      <c r="N23" s="223">
        <f t="shared" si="0"/>
        <v>0</v>
      </c>
      <c r="O23" s="202"/>
      <c r="P23" s="165"/>
      <c r="Q23" s="166"/>
      <c r="R23" s="167"/>
    </row>
    <row r="24" spans="1:18" s="122" customFormat="1" ht="20.149999999999999" customHeight="1" x14ac:dyDescent="0.35">
      <c r="A24" s="143"/>
      <c r="B24" s="123"/>
      <c r="C24" s="123"/>
      <c r="D24" s="123"/>
      <c r="E24" s="123"/>
      <c r="F24" s="119"/>
      <c r="G24" s="124"/>
      <c r="H24" s="121"/>
      <c r="I24" s="142"/>
      <c r="J24" s="141"/>
      <c r="K24" s="125"/>
      <c r="L24" s="140"/>
      <c r="M24" s="139"/>
      <c r="N24" s="223">
        <f t="shared" si="0"/>
        <v>0</v>
      </c>
      <c r="O24" s="202"/>
      <c r="P24" s="165"/>
      <c r="Q24" s="166"/>
      <c r="R24" s="167"/>
    </row>
    <row r="25" spans="1:18" s="122" customFormat="1" ht="20.149999999999999" customHeight="1" x14ac:dyDescent="0.35">
      <c r="A25" s="143"/>
      <c r="B25" s="123"/>
      <c r="C25" s="123"/>
      <c r="D25" s="123"/>
      <c r="E25" s="123"/>
      <c r="F25" s="119"/>
      <c r="G25" s="124"/>
      <c r="H25" s="121"/>
      <c r="I25" s="142"/>
      <c r="J25" s="141"/>
      <c r="K25" s="125"/>
      <c r="L25" s="140"/>
      <c r="M25" s="139"/>
      <c r="N25" s="223">
        <f t="shared" si="0"/>
        <v>0</v>
      </c>
      <c r="O25" s="202"/>
      <c r="P25" s="165"/>
      <c r="Q25" s="166"/>
      <c r="R25" s="167"/>
    </row>
    <row r="26" spans="1:18" s="122" customFormat="1" ht="20.149999999999999" customHeight="1" x14ac:dyDescent="0.35">
      <c r="A26" s="143"/>
      <c r="B26" s="123"/>
      <c r="C26" s="123"/>
      <c r="D26" s="123"/>
      <c r="E26" s="123"/>
      <c r="F26" s="119"/>
      <c r="G26" s="124"/>
      <c r="H26" s="121"/>
      <c r="I26" s="142"/>
      <c r="J26" s="141"/>
      <c r="K26" s="125"/>
      <c r="L26" s="140"/>
      <c r="M26" s="139"/>
      <c r="N26" s="223">
        <f t="shared" si="0"/>
        <v>0</v>
      </c>
      <c r="O26" s="202"/>
      <c r="P26" s="165"/>
      <c r="Q26" s="166"/>
      <c r="R26" s="167"/>
    </row>
    <row r="27" spans="1:18" s="122" customFormat="1" ht="20.149999999999999" customHeight="1" x14ac:dyDescent="0.35">
      <c r="A27" s="143"/>
      <c r="B27" s="123"/>
      <c r="C27" s="123"/>
      <c r="D27" s="123"/>
      <c r="E27" s="123"/>
      <c r="F27" s="119"/>
      <c r="G27" s="124"/>
      <c r="H27" s="121"/>
      <c r="I27" s="142"/>
      <c r="J27" s="141"/>
      <c r="K27" s="125"/>
      <c r="L27" s="140"/>
      <c r="M27" s="139"/>
      <c r="N27" s="223">
        <f t="shared" si="0"/>
        <v>0</v>
      </c>
      <c r="O27" s="202"/>
      <c r="P27" s="165"/>
      <c r="Q27" s="166"/>
      <c r="R27" s="167"/>
    </row>
    <row r="28" spans="1:18" s="122" customFormat="1" ht="20.149999999999999" customHeight="1" x14ac:dyDescent="0.35">
      <c r="A28" s="143"/>
      <c r="B28" s="123"/>
      <c r="C28" s="123"/>
      <c r="D28" s="123"/>
      <c r="E28" s="123"/>
      <c r="F28" s="119"/>
      <c r="G28" s="124"/>
      <c r="H28" s="121"/>
      <c r="I28" s="142"/>
      <c r="J28" s="141"/>
      <c r="K28" s="125"/>
      <c r="L28" s="140"/>
      <c r="M28" s="139"/>
      <c r="N28" s="223">
        <f t="shared" si="0"/>
        <v>0</v>
      </c>
      <c r="O28" s="202"/>
      <c r="P28" s="165"/>
      <c r="Q28" s="166"/>
      <c r="R28" s="167"/>
    </row>
    <row r="29" spans="1:18" s="122" customFormat="1" ht="20.149999999999999" customHeight="1" x14ac:dyDescent="0.35">
      <c r="A29" s="143"/>
      <c r="B29" s="123"/>
      <c r="C29" s="123"/>
      <c r="D29" s="123"/>
      <c r="E29" s="123"/>
      <c r="F29" s="119"/>
      <c r="G29" s="124"/>
      <c r="H29" s="121"/>
      <c r="I29" s="142"/>
      <c r="J29" s="141"/>
      <c r="K29" s="125"/>
      <c r="L29" s="140"/>
      <c r="M29" s="139"/>
      <c r="N29" s="223">
        <f t="shared" si="0"/>
        <v>0</v>
      </c>
      <c r="O29" s="203"/>
      <c r="P29" s="168"/>
      <c r="Q29" s="166"/>
      <c r="R29" s="167"/>
    </row>
    <row r="30" spans="1:18" s="122" customFormat="1" ht="20.149999999999999" customHeight="1" thickBot="1" x14ac:dyDescent="0.4">
      <c r="A30" s="138"/>
      <c r="B30" s="126"/>
      <c r="C30" s="126"/>
      <c r="D30" s="126"/>
      <c r="E30" s="126"/>
      <c r="F30" s="126"/>
      <c r="G30" s="127"/>
      <c r="H30" s="128"/>
      <c r="I30" s="126"/>
      <c r="J30" s="137"/>
      <c r="K30" s="129"/>
      <c r="L30" s="136"/>
      <c r="M30" s="135"/>
      <c r="N30" s="224">
        <f t="shared" si="0"/>
        <v>0</v>
      </c>
      <c r="O30" s="204"/>
      <c r="P30" s="169"/>
      <c r="Q30" s="170"/>
      <c r="R30" s="171"/>
    </row>
    <row r="31" spans="1:18" s="122" customFormat="1" ht="20.149999999999999" customHeight="1" thickBot="1" x14ac:dyDescent="0.4">
      <c r="K31" s="13" t="s">
        <v>4</v>
      </c>
      <c r="L31" s="134">
        <f>SUM(L6:L30)</f>
        <v>0</v>
      </c>
      <c r="M31" s="133">
        <f>SUM(M6:M30)</f>
        <v>0</v>
      </c>
      <c r="N31" s="225">
        <f>SUM(N6:N30)</f>
        <v>0</v>
      </c>
      <c r="O31" s="205"/>
    </row>
    <row r="32" spans="1:18" x14ac:dyDescent="0.35">
      <c r="K32" s="216"/>
      <c r="L32" s="214"/>
      <c r="M32" s="215"/>
      <c r="N32" s="215"/>
      <c r="O32" s="217"/>
    </row>
    <row r="33" spans="1:1" x14ac:dyDescent="0.35">
      <c r="A33" s="172"/>
    </row>
  </sheetData>
  <autoFilter ref="A5:U31"/>
  <customSheetViews>
    <customSheetView guid="{82FC6A6C-77BB-4D4E-B764-ABFFBFA8BC83}" scale="70" fitToPage="1" showAutoFilter="1">
      <pane xSplit="7" ySplit="5" topLeftCell="H6" activePane="bottomRight" state="frozen"/>
      <selection pane="bottomRight" activeCell="K43" sqref="K43"/>
      <pageMargins left="0.39370078740157483" right="0.39370078740157483" top="0.39370078740157483" bottom="0.39370078740157483" header="0.19685039370078741" footer="0.19685039370078741"/>
      <printOptions horizontalCentered="1"/>
      <pageSetup paperSize="9" scale="67" fitToHeight="0" orientation="landscape" r:id="rId1"/>
      <headerFooter>
        <oddFooter>Page &amp;P of &amp;N</oddFooter>
      </headerFooter>
      <autoFilter ref="A5:K35"/>
    </customSheetView>
    <customSheetView guid="{685C868C-3F33-4A77-9B60-B01D7136CD12}" scale="70" fitToPage="1" showAutoFilter="1">
      <pane xSplit="7" ySplit="5" topLeftCell="N28" activePane="bottomRight" state="frozen"/>
      <selection pane="bottomRight" activeCell="O4" sqref="O4"/>
      <pageMargins left="0.39370078740157483" right="0.39370078740157483" top="0.39370078740157483" bottom="0.39370078740157483" header="0.19685039370078741" footer="0.19685039370078741"/>
      <printOptions horizontalCentered="1"/>
      <pageSetup paperSize="9" scale="67" fitToHeight="0" orientation="landscape" r:id="rId2"/>
      <headerFooter>
        <oddFooter>Page &amp;P of &amp;N</oddFooter>
      </headerFooter>
      <autoFilter ref="A5:K35"/>
    </customSheetView>
  </customSheetViews>
  <mergeCells count="5">
    <mergeCell ref="L4:N4"/>
    <mergeCell ref="A4:G4"/>
    <mergeCell ref="A2:G2"/>
    <mergeCell ref="H4:K4"/>
    <mergeCell ref="P4:R4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7" fitToHeight="0" orientation="landscape" r:id="rId3"/>
  <headerFooter>
    <oddFooter>Page &amp;P of &amp;N</oddFooter>
  </headerFooter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Ref_Data!$E$3:$E$22</xm:f>
          </x14:formula1>
          <xm:sqref>F6:F30</xm:sqref>
        </x14:dataValidation>
        <x14:dataValidation type="list" allowBlank="1" showErrorMessage="1">
          <x14:formula1>
            <xm:f>Ref_Data!$F$3:$F$11</xm:f>
          </x14:formula1>
          <xm:sqref>I6:I30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zoomScaleNormal="100" workbookViewId="0">
      <pane ySplit="4" topLeftCell="A5" activePane="bottomLeft" state="frozen"/>
      <selection pane="bottomLeft" activeCell="AC18" sqref="AC18"/>
    </sheetView>
  </sheetViews>
  <sheetFormatPr defaultColWidth="8.54296875" defaultRowHeight="14.5" x14ac:dyDescent="0.35"/>
  <cols>
    <col min="1" max="1" width="12.453125" style="51" bestFit="1" customWidth="1"/>
    <col min="2" max="12" width="3.54296875" style="51" customWidth="1"/>
    <col min="13" max="13" width="4" style="51" bestFit="1" customWidth="1"/>
    <col min="14" max="14" width="8.54296875" style="51"/>
    <col min="15" max="15" width="10.453125" style="51" bestFit="1" customWidth="1"/>
    <col min="16" max="23" width="3.54296875" style="51" customWidth="1"/>
    <col min="24" max="24" width="4" style="51" bestFit="1" customWidth="1"/>
    <col min="25" max="26" width="3.54296875" style="51" customWidth="1"/>
    <col min="27" max="27" width="4" style="51" bestFit="1" customWidth="1"/>
    <col min="28" max="16384" width="8.54296875" style="51"/>
  </cols>
  <sheetData>
    <row r="1" spans="1:27" s="81" customFormat="1" ht="18.5" x14ac:dyDescent="0.45">
      <c r="A1" s="272" t="s">
        <v>162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</row>
    <row r="2" spans="1:27" s="92" customFormat="1" ht="15" thickBot="1" x14ac:dyDescent="0.4">
      <c r="A2" s="273" t="s">
        <v>154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</row>
    <row r="3" spans="1:27" s="56" customFormat="1" ht="19" customHeight="1" thickBot="1" x14ac:dyDescent="0.4">
      <c r="A3" s="274" t="s">
        <v>148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6"/>
      <c r="O3" s="277" t="s">
        <v>149</v>
      </c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9"/>
    </row>
    <row r="4" spans="1:27" ht="58.5" thickBot="1" x14ac:dyDescent="0.4">
      <c r="A4" s="50" t="s">
        <v>150</v>
      </c>
      <c r="B4" s="82">
        <v>43861</v>
      </c>
      <c r="C4" s="83">
        <v>43890</v>
      </c>
      <c r="D4" s="83">
        <v>43921</v>
      </c>
      <c r="E4" s="83">
        <v>43951</v>
      </c>
      <c r="F4" s="83">
        <v>43982</v>
      </c>
      <c r="G4" s="83">
        <v>44012</v>
      </c>
      <c r="H4" s="83">
        <v>44043</v>
      </c>
      <c r="I4" s="83">
        <v>44074</v>
      </c>
      <c r="J4" s="83">
        <v>44104</v>
      </c>
      <c r="K4" s="83">
        <v>44135</v>
      </c>
      <c r="L4" s="83">
        <v>44165</v>
      </c>
      <c r="M4" s="52">
        <v>44196</v>
      </c>
      <c r="O4" s="49" t="s">
        <v>150</v>
      </c>
      <c r="P4" s="82">
        <v>44227</v>
      </c>
      <c r="Q4" s="83">
        <v>44255</v>
      </c>
      <c r="R4" s="83">
        <v>44286</v>
      </c>
      <c r="S4" s="83">
        <v>44316</v>
      </c>
      <c r="T4" s="83">
        <v>44347</v>
      </c>
      <c r="U4" s="83">
        <v>44377</v>
      </c>
      <c r="V4" s="83">
        <v>44408</v>
      </c>
      <c r="W4" s="83">
        <v>44439</v>
      </c>
      <c r="X4" s="83">
        <v>44469</v>
      </c>
      <c r="Y4" s="83">
        <v>44500</v>
      </c>
      <c r="Z4" s="83">
        <v>44530</v>
      </c>
      <c r="AA4" s="52">
        <v>44561</v>
      </c>
    </row>
    <row r="5" spans="1:27" s="56" customFormat="1" ht="19" customHeight="1" x14ac:dyDescent="0.35">
      <c r="A5" s="84">
        <v>43831</v>
      </c>
      <c r="B5" s="53">
        <f>+B$4-$A5+1</f>
        <v>31</v>
      </c>
      <c r="C5" s="54">
        <f t="shared" ref="C5:M15" si="0">+C$4-$A5+1</f>
        <v>60</v>
      </c>
      <c r="D5" s="54">
        <f t="shared" si="0"/>
        <v>91</v>
      </c>
      <c r="E5" s="54">
        <f t="shared" si="0"/>
        <v>121</v>
      </c>
      <c r="F5" s="54">
        <f t="shared" si="0"/>
        <v>152</v>
      </c>
      <c r="G5" s="54">
        <f t="shared" si="0"/>
        <v>182</v>
      </c>
      <c r="H5" s="54">
        <f t="shared" si="0"/>
        <v>213</v>
      </c>
      <c r="I5" s="54">
        <f t="shared" si="0"/>
        <v>244</v>
      </c>
      <c r="J5" s="54">
        <f t="shared" si="0"/>
        <v>274</v>
      </c>
      <c r="K5" s="54">
        <f t="shared" si="0"/>
        <v>305</v>
      </c>
      <c r="L5" s="54">
        <f t="shared" si="0"/>
        <v>335</v>
      </c>
      <c r="M5" s="55">
        <f t="shared" si="0"/>
        <v>366</v>
      </c>
      <c r="O5" s="84">
        <v>44197</v>
      </c>
      <c r="P5" s="53">
        <f t="shared" ref="P5:AA11" si="1">+P$4-$O5+1</f>
        <v>31</v>
      </c>
      <c r="Q5" s="54">
        <f t="shared" si="1"/>
        <v>59</v>
      </c>
      <c r="R5" s="54">
        <f t="shared" si="1"/>
        <v>90</v>
      </c>
      <c r="S5" s="54">
        <f t="shared" si="1"/>
        <v>120</v>
      </c>
      <c r="T5" s="54">
        <f t="shared" si="1"/>
        <v>151</v>
      </c>
      <c r="U5" s="54">
        <f t="shared" si="1"/>
        <v>181</v>
      </c>
      <c r="V5" s="54">
        <f t="shared" si="1"/>
        <v>212</v>
      </c>
      <c r="W5" s="54">
        <f t="shared" si="1"/>
        <v>243</v>
      </c>
      <c r="X5" s="54">
        <f t="shared" si="1"/>
        <v>273</v>
      </c>
      <c r="Y5" s="54">
        <f t="shared" si="1"/>
        <v>304</v>
      </c>
      <c r="Z5" s="54">
        <f t="shared" si="1"/>
        <v>334</v>
      </c>
      <c r="AA5" s="55">
        <f t="shared" si="1"/>
        <v>365</v>
      </c>
    </row>
    <row r="6" spans="1:27" s="56" customFormat="1" ht="19" customHeight="1" x14ac:dyDescent="0.35">
      <c r="A6" s="85">
        <v>43862</v>
      </c>
      <c r="B6" s="57"/>
      <c r="C6" s="58">
        <f t="shared" si="0"/>
        <v>29</v>
      </c>
      <c r="D6" s="58">
        <f t="shared" si="0"/>
        <v>60</v>
      </c>
      <c r="E6" s="58">
        <f t="shared" si="0"/>
        <v>90</v>
      </c>
      <c r="F6" s="58">
        <f t="shared" si="0"/>
        <v>121</v>
      </c>
      <c r="G6" s="58">
        <f t="shared" si="0"/>
        <v>151</v>
      </c>
      <c r="H6" s="58">
        <f t="shared" si="0"/>
        <v>182</v>
      </c>
      <c r="I6" s="58">
        <f t="shared" si="0"/>
        <v>213</v>
      </c>
      <c r="J6" s="58">
        <f t="shared" si="0"/>
        <v>243</v>
      </c>
      <c r="K6" s="58">
        <f t="shared" si="0"/>
        <v>274</v>
      </c>
      <c r="L6" s="58">
        <f t="shared" si="0"/>
        <v>304</v>
      </c>
      <c r="M6" s="59">
        <f t="shared" si="0"/>
        <v>335</v>
      </c>
      <c r="O6" s="85">
        <v>44228</v>
      </c>
      <c r="P6" s="57"/>
      <c r="Q6" s="58">
        <f t="shared" si="1"/>
        <v>28</v>
      </c>
      <c r="R6" s="58">
        <f t="shared" si="1"/>
        <v>59</v>
      </c>
      <c r="S6" s="58">
        <f t="shared" si="1"/>
        <v>89</v>
      </c>
      <c r="T6" s="58">
        <f t="shared" si="1"/>
        <v>120</v>
      </c>
      <c r="U6" s="58">
        <f t="shared" si="1"/>
        <v>150</v>
      </c>
      <c r="V6" s="58">
        <f t="shared" si="1"/>
        <v>181</v>
      </c>
      <c r="W6" s="58">
        <f t="shared" si="1"/>
        <v>212</v>
      </c>
      <c r="X6" s="58">
        <f t="shared" si="1"/>
        <v>242</v>
      </c>
      <c r="Y6" s="58">
        <f t="shared" si="1"/>
        <v>273</v>
      </c>
      <c r="Z6" s="58">
        <f t="shared" si="1"/>
        <v>303</v>
      </c>
      <c r="AA6" s="59">
        <f t="shared" si="1"/>
        <v>334</v>
      </c>
    </row>
    <row r="7" spans="1:27" s="56" customFormat="1" ht="19" customHeight="1" x14ac:dyDescent="0.35">
      <c r="A7" s="86">
        <v>43891</v>
      </c>
      <c r="B7" s="60"/>
      <c r="C7" s="61"/>
      <c r="D7" s="61">
        <f t="shared" si="0"/>
        <v>31</v>
      </c>
      <c r="E7" s="61">
        <f t="shared" si="0"/>
        <v>61</v>
      </c>
      <c r="F7" s="61">
        <f t="shared" si="0"/>
        <v>92</v>
      </c>
      <c r="G7" s="61">
        <f t="shared" si="0"/>
        <v>122</v>
      </c>
      <c r="H7" s="61">
        <f t="shared" si="0"/>
        <v>153</v>
      </c>
      <c r="I7" s="61">
        <f t="shared" si="0"/>
        <v>184</v>
      </c>
      <c r="J7" s="61">
        <f t="shared" si="0"/>
        <v>214</v>
      </c>
      <c r="K7" s="61">
        <f t="shared" si="0"/>
        <v>245</v>
      </c>
      <c r="L7" s="61">
        <f t="shared" si="0"/>
        <v>275</v>
      </c>
      <c r="M7" s="62">
        <f t="shared" si="0"/>
        <v>306</v>
      </c>
      <c r="O7" s="86">
        <v>44256</v>
      </c>
      <c r="P7" s="60"/>
      <c r="Q7" s="61"/>
      <c r="R7" s="61">
        <f t="shared" si="1"/>
        <v>31</v>
      </c>
      <c r="S7" s="61">
        <f t="shared" si="1"/>
        <v>61</v>
      </c>
      <c r="T7" s="61">
        <f t="shared" si="1"/>
        <v>92</v>
      </c>
      <c r="U7" s="61">
        <f t="shared" si="1"/>
        <v>122</v>
      </c>
      <c r="V7" s="61">
        <f t="shared" si="1"/>
        <v>153</v>
      </c>
      <c r="W7" s="61">
        <f t="shared" si="1"/>
        <v>184</v>
      </c>
      <c r="X7" s="61">
        <f t="shared" si="1"/>
        <v>214</v>
      </c>
      <c r="Y7" s="61">
        <f t="shared" si="1"/>
        <v>245</v>
      </c>
      <c r="Z7" s="61">
        <f t="shared" si="1"/>
        <v>275</v>
      </c>
      <c r="AA7" s="62">
        <f t="shared" si="1"/>
        <v>306</v>
      </c>
    </row>
    <row r="8" spans="1:27" s="56" customFormat="1" ht="19" customHeight="1" x14ac:dyDescent="0.35">
      <c r="A8" s="85">
        <v>43922</v>
      </c>
      <c r="B8" s="57"/>
      <c r="C8" s="58"/>
      <c r="D8" s="58"/>
      <c r="E8" s="58">
        <f t="shared" si="0"/>
        <v>30</v>
      </c>
      <c r="F8" s="58">
        <f t="shared" si="0"/>
        <v>61</v>
      </c>
      <c r="G8" s="58">
        <f t="shared" si="0"/>
        <v>91</v>
      </c>
      <c r="H8" s="58">
        <f t="shared" si="0"/>
        <v>122</v>
      </c>
      <c r="I8" s="58">
        <f t="shared" si="0"/>
        <v>153</v>
      </c>
      <c r="J8" s="58">
        <f t="shared" si="0"/>
        <v>183</v>
      </c>
      <c r="K8" s="58">
        <f t="shared" si="0"/>
        <v>214</v>
      </c>
      <c r="L8" s="58">
        <f t="shared" si="0"/>
        <v>244</v>
      </c>
      <c r="M8" s="59">
        <f t="shared" si="0"/>
        <v>275</v>
      </c>
      <c r="O8" s="85">
        <v>44287</v>
      </c>
      <c r="P8" s="57"/>
      <c r="Q8" s="58"/>
      <c r="R8" s="58"/>
      <c r="S8" s="58">
        <f t="shared" si="1"/>
        <v>30</v>
      </c>
      <c r="T8" s="58">
        <f t="shared" si="1"/>
        <v>61</v>
      </c>
      <c r="U8" s="58">
        <f t="shared" si="1"/>
        <v>91</v>
      </c>
      <c r="V8" s="58">
        <f t="shared" si="1"/>
        <v>122</v>
      </c>
      <c r="W8" s="58">
        <f t="shared" si="1"/>
        <v>153</v>
      </c>
      <c r="X8" s="58">
        <f t="shared" si="1"/>
        <v>183</v>
      </c>
      <c r="Y8" s="58">
        <f t="shared" si="1"/>
        <v>214</v>
      </c>
      <c r="Z8" s="58">
        <f t="shared" si="1"/>
        <v>244</v>
      </c>
      <c r="AA8" s="59">
        <f t="shared" si="1"/>
        <v>275</v>
      </c>
    </row>
    <row r="9" spans="1:27" s="56" customFormat="1" ht="19" customHeight="1" x14ac:dyDescent="0.35">
      <c r="A9" s="87">
        <v>43952</v>
      </c>
      <c r="B9" s="63"/>
      <c r="C9" s="64"/>
      <c r="D9" s="64"/>
      <c r="E9" s="64"/>
      <c r="F9" s="64">
        <f t="shared" si="0"/>
        <v>31</v>
      </c>
      <c r="G9" s="64">
        <f t="shared" si="0"/>
        <v>61</v>
      </c>
      <c r="H9" s="64">
        <f t="shared" si="0"/>
        <v>92</v>
      </c>
      <c r="I9" s="64">
        <f t="shared" si="0"/>
        <v>123</v>
      </c>
      <c r="J9" s="64">
        <f t="shared" si="0"/>
        <v>153</v>
      </c>
      <c r="K9" s="64">
        <f t="shared" si="0"/>
        <v>184</v>
      </c>
      <c r="L9" s="64">
        <f t="shared" si="0"/>
        <v>214</v>
      </c>
      <c r="M9" s="65">
        <f t="shared" si="0"/>
        <v>245</v>
      </c>
      <c r="O9" s="87">
        <v>44317</v>
      </c>
      <c r="P9" s="63"/>
      <c r="Q9" s="64"/>
      <c r="R9" s="64"/>
      <c r="S9" s="64"/>
      <c r="T9" s="64">
        <f t="shared" si="1"/>
        <v>31</v>
      </c>
      <c r="U9" s="64">
        <f t="shared" si="1"/>
        <v>61</v>
      </c>
      <c r="V9" s="64">
        <f t="shared" si="1"/>
        <v>92</v>
      </c>
      <c r="W9" s="64">
        <f t="shared" si="1"/>
        <v>123</v>
      </c>
      <c r="X9" s="64">
        <f t="shared" si="1"/>
        <v>153</v>
      </c>
      <c r="Y9" s="64">
        <f t="shared" si="1"/>
        <v>184</v>
      </c>
      <c r="Z9" s="64">
        <f t="shared" si="1"/>
        <v>214</v>
      </c>
      <c r="AA9" s="65">
        <f t="shared" si="1"/>
        <v>245</v>
      </c>
    </row>
    <row r="10" spans="1:27" s="56" customFormat="1" ht="19" customHeight="1" x14ac:dyDescent="0.35">
      <c r="A10" s="85">
        <v>43983</v>
      </c>
      <c r="B10" s="57"/>
      <c r="C10" s="58"/>
      <c r="D10" s="58"/>
      <c r="E10" s="58"/>
      <c r="F10" s="58"/>
      <c r="G10" s="58">
        <f t="shared" si="0"/>
        <v>30</v>
      </c>
      <c r="H10" s="58">
        <f t="shared" si="0"/>
        <v>61</v>
      </c>
      <c r="I10" s="58">
        <f t="shared" si="0"/>
        <v>92</v>
      </c>
      <c r="J10" s="58">
        <f t="shared" si="0"/>
        <v>122</v>
      </c>
      <c r="K10" s="58">
        <f t="shared" si="0"/>
        <v>153</v>
      </c>
      <c r="L10" s="58">
        <f t="shared" si="0"/>
        <v>183</v>
      </c>
      <c r="M10" s="59">
        <f t="shared" si="0"/>
        <v>214</v>
      </c>
      <c r="O10" s="85">
        <v>44348</v>
      </c>
      <c r="P10" s="57"/>
      <c r="Q10" s="58"/>
      <c r="R10" s="58"/>
      <c r="S10" s="58"/>
      <c r="T10" s="58"/>
      <c r="U10" s="58">
        <f t="shared" si="1"/>
        <v>30</v>
      </c>
      <c r="V10" s="58">
        <f t="shared" si="1"/>
        <v>61</v>
      </c>
      <c r="W10" s="58">
        <f t="shared" si="1"/>
        <v>92</v>
      </c>
      <c r="X10" s="58">
        <f t="shared" si="1"/>
        <v>122</v>
      </c>
      <c r="Y10" s="58">
        <f t="shared" si="1"/>
        <v>153</v>
      </c>
      <c r="Z10" s="58">
        <f t="shared" si="1"/>
        <v>183</v>
      </c>
      <c r="AA10" s="59">
        <f t="shared" si="1"/>
        <v>214</v>
      </c>
    </row>
    <row r="11" spans="1:27" s="56" customFormat="1" ht="19" customHeight="1" x14ac:dyDescent="0.35">
      <c r="A11" s="88">
        <v>44013</v>
      </c>
      <c r="B11" s="66"/>
      <c r="C11" s="67"/>
      <c r="D11" s="67"/>
      <c r="E11" s="67"/>
      <c r="F11" s="67"/>
      <c r="G11" s="67"/>
      <c r="H11" s="67">
        <f t="shared" si="0"/>
        <v>31</v>
      </c>
      <c r="I11" s="67">
        <f t="shared" si="0"/>
        <v>62</v>
      </c>
      <c r="J11" s="67">
        <f t="shared" si="0"/>
        <v>92</v>
      </c>
      <c r="K11" s="67">
        <f t="shared" si="0"/>
        <v>123</v>
      </c>
      <c r="L11" s="67">
        <f t="shared" si="0"/>
        <v>153</v>
      </c>
      <c r="M11" s="68">
        <f t="shared" si="0"/>
        <v>184</v>
      </c>
      <c r="O11" s="88">
        <v>44378</v>
      </c>
      <c r="P11" s="66"/>
      <c r="Q11" s="67"/>
      <c r="R11" s="67"/>
      <c r="S11" s="67"/>
      <c r="T11" s="67"/>
      <c r="U11" s="67"/>
      <c r="V11" s="67">
        <f t="shared" si="1"/>
        <v>31</v>
      </c>
      <c r="W11" s="67">
        <f t="shared" si="1"/>
        <v>62</v>
      </c>
      <c r="X11" s="67">
        <f t="shared" si="1"/>
        <v>92</v>
      </c>
      <c r="Y11" s="67">
        <f t="shared" si="1"/>
        <v>123</v>
      </c>
      <c r="Z11" s="67">
        <f t="shared" si="1"/>
        <v>153</v>
      </c>
      <c r="AA11" s="68">
        <f t="shared" si="1"/>
        <v>184</v>
      </c>
    </row>
    <row r="12" spans="1:27" s="56" customFormat="1" ht="19" customHeight="1" x14ac:dyDescent="0.35">
      <c r="A12" s="85">
        <v>44044</v>
      </c>
      <c r="B12" s="57"/>
      <c r="C12" s="58"/>
      <c r="D12" s="58"/>
      <c r="E12" s="58"/>
      <c r="F12" s="58"/>
      <c r="G12" s="58"/>
      <c r="H12" s="58"/>
      <c r="I12" s="58">
        <f t="shared" si="0"/>
        <v>31</v>
      </c>
      <c r="J12" s="58">
        <f t="shared" si="0"/>
        <v>61</v>
      </c>
      <c r="K12" s="58">
        <f t="shared" si="0"/>
        <v>92</v>
      </c>
      <c r="L12" s="58">
        <f t="shared" si="0"/>
        <v>122</v>
      </c>
      <c r="M12" s="59">
        <f t="shared" si="0"/>
        <v>153</v>
      </c>
      <c r="O12" s="85">
        <v>44409</v>
      </c>
      <c r="P12" s="57"/>
      <c r="Q12" s="58"/>
      <c r="R12" s="58"/>
      <c r="S12" s="58"/>
      <c r="T12" s="58"/>
      <c r="U12" s="58"/>
      <c r="V12" s="58"/>
      <c r="W12" s="58">
        <f>+W$4-$O12+1</f>
        <v>31</v>
      </c>
      <c r="X12" s="58">
        <f>+X$4-$O12+1</f>
        <v>61</v>
      </c>
      <c r="Y12" s="58">
        <f>+Y$4-$O12+1</f>
        <v>92</v>
      </c>
      <c r="Z12" s="58">
        <f>+Z$4-$O12+1</f>
        <v>122</v>
      </c>
      <c r="AA12" s="59">
        <f>+AA$4-$O12+1</f>
        <v>153</v>
      </c>
    </row>
    <row r="13" spans="1:27" s="56" customFormat="1" ht="19" customHeight="1" x14ac:dyDescent="0.35">
      <c r="A13" s="89">
        <v>44075</v>
      </c>
      <c r="B13" s="69"/>
      <c r="C13" s="70"/>
      <c r="D13" s="70"/>
      <c r="E13" s="70"/>
      <c r="F13" s="70"/>
      <c r="G13" s="70"/>
      <c r="H13" s="70"/>
      <c r="I13" s="70"/>
      <c r="J13" s="70">
        <f t="shared" si="0"/>
        <v>30</v>
      </c>
      <c r="K13" s="70">
        <f t="shared" si="0"/>
        <v>61</v>
      </c>
      <c r="L13" s="70">
        <f t="shared" si="0"/>
        <v>91</v>
      </c>
      <c r="M13" s="71">
        <f t="shared" si="0"/>
        <v>122</v>
      </c>
      <c r="O13" s="89">
        <v>44440</v>
      </c>
      <c r="P13" s="69"/>
      <c r="Q13" s="70"/>
      <c r="R13" s="70"/>
      <c r="S13" s="70"/>
      <c r="T13" s="70"/>
      <c r="U13" s="70"/>
      <c r="V13" s="70"/>
      <c r="W13" s="70"/>
      <c r="X13" s="70">
        <f>+X$4-$O13+1</f>
        <v>30</v>
      </c>
      <c r="Y13" s="70">
        <f>+Y$4-$O13+1</f>
        <v>61</v>
      </c>
      <c r="Z13" s="70">
        <f>+Z$4-$O13+1</f>
        <v>91</v>
      </c>
      <c r="AA13" s="71">
        <f>+AA$4-$O13+1</f>
        <v>122</v>
      </c>
    </row>
    <row r="14" spans="1:27" s="56" customFormat="1" ht="19" customHeight="1" x14ac:dyDescent="0.35">
      <c r="A14" s="85">
        <v>44105</v>
      </c>
      <c r="B14" s="57"/>
      <c r="C14" s="58"/>
      <c r="D14" s="58"/>
      <c r="E14" s="58"/>
      <c r="F14" s="58"/>
      <c r="G14" s="58"/>
      <c r="H14" s="58"/>
      <c r="I14" s="58"/>
      <c r="J14" s="58"/>
      <c r="K14" s="58">
        <f t="shared" si="0"/>
        <v>31</v>
      </c>
      <c r="L14" s="58">
        <f t="shared" si="0"/>
        <v>61</v>
      </c>
      <c r="M14" s="59">
        <f t="shared" si="0"/>
        <v>92</v>
      </c>
      <c r="O14" s="85">
        <v>44470</v>
      </c>
      <c r="P14" s="57"/>
      <c r="Q14" s="58"/>
      <c r="R14" s="58"/>
      <c r="S14" s="58"/>
      <c r="T14" s="58"/>
      <c r="U14" s="58"/>
      <c r="V14" s="58"/>
      <c r="W14" s="58"/>
      <c r="X14" s="58"/>
      <c r="Y14" s="58">
        <f>+Y$4-$O14+1</f>
        <v>31</v>
      </c>
      <c r="Z14" s="58">
        <f>+Z$4-$O14+1</f>
        <v>61</v>
      </c>
      <c r="AA14" s="59">
        <f>+AA$4-$O14+1</f>
        <v>92</v>
      </c>
    </row>
    <row r="15" spans="1:27" s="56" customFormat="1" ht="19" customHeight="1" x14ac:dyDescent="0.35">
      <c r="A15" s="90">
        <v>44136</v>
      </c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>
        <f t="shared" si="0"/>
        <v>30</v>
      </c>
      <c r="M15" s="74">
        <f t="shared" si="0"/>
        <v>61</v>
      </c>
      <c r="O15" s="90">
        <v>44501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>
        <f>+Z$4-$O15+1</f>
        <v>30</v>
      </c>
      <c r="AA15" s="74">
        <f>+AA$4-$O15+1</f>
        <v>61</v>
      </c>
    </row>
    <row r="16" spans="1:27" s="56" customFormat="1" ht="19" customHeight="1" thickBot="1" x14ac:dyDescent="0.4">
      <c r="A16" s="91">
        <v>44166</v>
      </c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>
        <f>+M$4-$A16+1</f>
        <v>31</v>
      </c>
      <c r="O16" s="91">
        <v>44531</v>
      </c>
      <c r="P16" s="75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7">
        <f>+AA$4-$O16+1</f>
        <v>31</v>
      </c>
    </row>
    <row r="17" spans="1:28" ht="14.15" customHeight="1" x14ac:dyDescent="0.35"/>
    <row r="18" spans="1:28" s="92" customFormat="1" x14ac:dyDescent="0.35">
      <c r="A18" s="271" t="s">
        <v>163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</row>
    <row r="19" spans="1:28" s="92" customFormat="1" x14ac:dyDescent="0.35">
      <c r="A19" s="271" t="s">
        <v>164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</row>
    <row r="20" spans="1:28" s="92" customFormat="1" x14ac:dyDescent="0.35">
      <c r="A20" s="270" t="s">
        <v>152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</row>
    <row r="21" spans="1:28" s="92" customFormat="1" x14ac:dyDescent="0.35">
      <c r="A21" s="271" t="s">
        <v>153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</row>
    <row r="22" spans="1:28" s="92" customFormat="1" x14ac:dyDescent="0.3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</row>
    <row r="23" spans="1:28" s="92" customFormat="1" x14ac:dyDescent="0.35">
      <c r="A23" s="270" t="s">
        <v>152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</row>
    <row r="24" spans="1:28" x14ac:dyDescent="0.35">
      <c r="A24" s="271" t="s">
        <v>165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</row>
    <row r="26" spans="1:28" x14ac:dyDescent="0.35">
      <c r="A26" s="271" t="s">
        <v>166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</row>
    <row r="27" spans="1:28" x14ac:dyDescent="0.35">
      <c r="A27" s="271" t="s">
        <v>167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</row>
    <row r="28" spans="1:28" x14ac:dyDescent="0.35">
      <c r="A28" s="270" t="s">
        <v>152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130"/>
    </row>
    <row r="29" spans="1:28" x14ac:dyDescent="0.35">
      <c r="A29" s="131" t="s">
        <v>168</v>
      </c>
    </row>
  </sheetData>
  <customSheetViews>
    <customSheetView guid="{82FC6A6C-77BB-4D4E-B764-ABFFBFA8BC83}">
      <pane ySplit="4" topLeftCell="A5" activePane="bottomLeft" state="frozen"/>
      <selection pane="bottomLeft" activeCell="A5" sqref="A5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1"/>
    </customSheetView>
    <customSheetView guid="{685C868C-3F33-4A77-9B60-B01D7136CD12}">
      <pane ySplit="4" topLeftCell="A5" activePane="bottomLeft" state="frozen"/>
      <selection pane="bottomLeft" activeCell="A5" sqref="A5"/>
      <pageMargins left="0.39370078740157483" right="0.39370078740157483" top="0.39370078740157483" bottom="0.39370078740157483" header="0.19685039370078741" footer="0.19685039370078741"/>
      <printOptions horizontalCentered="1"/>
      <pageSetup paperSize="9" orientation="landscape" r:id="rId2"/>
    </customSheetView>
  </customSheetViews>
  <mergeCells count="13">
    <mergeCell ref="A19:AA19"/>
    <mergeCell ref="A1:AA1"/>
    <mergeCell ref="A2:AA2"/>
    <mergeCell ref="A3:M3"/>
    <mergeCell ref="O3:AA3"/>
    <mergeCell ref="A18:AA18"/>
    <mergeCell ref="A28:AA28"/>
    <mergeCell ref="A20:AA20"/>
    <mergeCell ref="A21:AA21"/>
    <mergeCell ref="A23:AA23"/>
    <mergeCell ref="A24:AA24"/>
    <mergeCell ref="A26:AA26"/>
    <mergeCell ref="A27:AA27"/>
  </mergeCell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66"/>
  <sheetViews>
    <sheetView zoomScale="70" zoomScaleNormal="7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ColWidth="8.81640625" defaultRowHeight="14.5" x14ac:dyDescent="0.35"/>
  <cols>
    <col min="1" max="1" width="38.81640625" style="25" bestFit="1" customWidth="1"/>
    <col min="2" max="2" width="8.1796875" style="25" bestFit="1" customWidth="1"/>
    <col min="3" max="3" width="34.54296875" style="25" bestFit="1" customWidth="1"/>
    <col min="4" max="4" width="43.54296875" style="25" bestFit="1" customWidth="1"/>
    <col min="5" max="5" width="6.54296875" style="25" bestFit="1" customWidth="1"/>
    <col min="6" max="6" width="5.1796875" style="25" bestFit="1" customWidth="1"/>
    <col min="7" max="7" width="28.54296875" style="25" bestFit="1" customWidth="1"/>
    <col min="8" max="16384" width="8.81640625" style="25"/>
  </cols>
  <sheetData>
    <row r="1" spans="1:7" x14ac:dyDescent="0.35">
      <c r="A1" s="280" t="s">
        <v>124</v>
      </c>
      <c r="B1" s="280"/>
      <c r="C1" s="280"/>
      <c r="D1" s="280"/>
      <c r="E1" s="280"/>
      <c r="F1" s="280"/>
      <c r="G1" s="280"/>
    </row>
    <row r="2" spans="1:7" x14ac:dyDescent="0.35">
      <c r="A2" s="41" t="s">
        <v>121</v>
      </c>
      <c r="B2" s="41" t="s">
        <v>16</v>
      </c>
      <c r="C2" s="41" t="s">
        <v>101</v>
      </c>
      <c r="D2" s="41" t="s">
        <v>92</v>
      </c>
      <c r="E2" s="41" t="s">
        <v>125</v>
      </c>
      <c r="F2" s="41" t="s">
        <v>169</v>
      </c>
      <c r="G2" s="41" t="s">
        <v>170</v>
      </c>
    </row>
    <row r="3" spans="1:7" x14ac:dyDescent="0.35">
      <c r="A3" s="25" t="s">
        <v>100</v>
      </c>
      <c r="B3" s="25" t="s">
        <v>13</v>
      </c>
      <c r="C3" s="25" t="s">
        <v>17</v>
      </c>
      <c r="D3" s="25" t="s">
        <v>28</v>
      </c>
      <c r="E3" s="25" t="s">
        <v>126</v>
      </c>
      <c r="F3" s="25" t="s">
        <v>171</v>
      </c>
      <c r="G3" s="25" t="s">
        <v>172</v>
      </c>
    </row>
    <row r="4" spans="1:7" x14ac:dyDescent="0.35">
      <c r="A4" s="25" t="s">
        <v>102</v>
      </c>
      <c r="B4" s="25" t="s">
        <v>14</v>
      </c>
      <c r="C4" s="25" t="s">
        <v>18</v>
      </c>
      <c r="D4" s="25" t="s">
        <v>29</v>
      </c>
      <c r="E4" s="25" t="s">
        <v>127</v>
      </c>
      <c r="F4" s="25" t="s">
        <v>173</v>
      </c>
      <c r="G4" s="25" t="s">
        <v>174</v>
      </c>
    </row>
    <row r="5" spans="1:7" x14ac:dyDescent="0.35">
      <c r="A5" s="25" t="s">
        <v>103</v>
      </c>
      <c r="B5" s="25" t="s">
        <v>15</v>
      </c>
      <c r="C5" s="25" t="s">
        <v>19</v>
      </c>
      <c r="D5" s="25" t="s">
        <v>30</v>
      </c>
      <c r="E5" s="25" t="s">
        <v>128</v>
      </c>
      <c r="F5" s="25" t="s">
        <v>175</v>
      </c>
      <c r="G5" s="25" t="s">
        <v>176</v>
      </c>
    </row>
    <row r="6" spans="1:7" x14ac:dyDescent="0.35">
      <c r="A6" s="25" t="s">
        <v>104</v>
      </c>
      <c r="C6" s="25" t="s">
        <v>20</v>
      </c>
      <c r="D6" s="25" t="s">
        <v>31</v>
      </c>
      <c r="E6" s="25" t="s">
        <v>129</v>
      </c>
      <c r="F6" s="25" t="s">
        <v>177</v>
      </c>
      <c r="G6" s="25" t="s">
        <v>178</v>
      </c>
    </row>
    <row r="7" spans="1:7" x14ac:dyDescent="0.35">
      <c r="A7" s="25" t="s">
        <v>99</v>
      </c>
      <c r="C7" s="25" t="s">
        <v>21</v>
      </c>
      <c r="D7" s="25" t="s">
        <v>32</v>
      </c>
      <c r="E7" s="25" t="s">
        <v>130</v>
      </c>
      <c r="F7" s="25" t="s">
        <v>179</v>
      </c>
      <c r="G7" s="25" t="s">
        <v>180</v>
      </c>
    </row>
    <row r="8" spans="1:7" x14ac:dyDescent="0.35">
      <c r="A8" s="25" t="s">
        <v>105</v>
      </c>
      <c r="C8" s="25" t="s">
        <v>22</v>
      </c>
      <c r="D8" s="25" t="s">
        <v>33</v>
      </c>
      <c r="E8" s="25" t="s">
        <v>131</v>
      </c>
      <c r="F8" s="25" t="s">
        <v>181</v>
      </c>
      <c r="G8" s="25" t="s">
        <v>182</v>
      </c>
    </row>
    <row r="9" spans="1:7" x14ac:dyDescent="0.35">
      <c r="A9" s="25" t="s">
        <v>106</v>
      </c>
      <c r="C9" s="25" t="s">
        <v>23</v>
      </c>
      <c r="D9" s="25" t="s">
        <v>34</v>
      </c>
      <c r="E9" s="25" t="s">
        <v>132</v>
      </c>
      <c r="F9" s="25" t="s">
        <v>183</v>
      </c>
      <c r="G9" s="25" t="s">
        <v>184</v>
      </c>
    </row>
    <row r="10" spans="1:7" x14ac:dyDescent="0.35">
      <c r="A10" s="25" t="s">
        <v>107</v>
      </c>
      <c r="C10" s="25" t="s">
        <v>24</v>
      </c>
      <c r="D10" s="25" t="s">
        <v>35</v>
      </c>
      <c r="E10" s="25" t="s">
        <v>133</v>
      </c>
      <c r="F10" s="25" t="s">
        <v>185</v>
      </c>
      <c r="G10" s="25" t="s">
        <v>186</v>
      </c>
    </row>
    <row r="11" spans="1:7" x14ac:dyDescent="0.35">
      <c r="A11" s="25" t="s">
        <v>108</v>
      </c>
      <c r="C11" s="25" t="s">
        <v>27</v>
      </c>
      <c r="D11" s="25" t="s">
        <v>36</v>
      </c>
      <c r="E11" s="25" t="s">
        <v>134</v>
      </c>
      <c r="F11" s="25" t="s">
        <v>187</v>
      </c>
      <c r="G11" s="25" t="s">
        <v>188</v>
      </c>
    </row>
    <row r="12" spans="1:7" x14ac:dyDescent="0.35">
      <c r="A12" s="25" t="s">
        <v>109</v>
      </c>
      <c r="C12" s="25" t="s">
        <v>25</v>
      </c>
      <c r="D12" s="25" t="s">
        <v>37</v>
      </c>
      <c r="E12" s="25" t="s">
        <v>135</v>
      </c>
    </row>
    <row r="13" spans="1:7" x14ac:dyDescent="0.35">
      <c r="A13" s="25" t="s">
        <v>110</v>
      </c>
      <c r="C13" s="25" t="s">
        <v>26</v>
      </c>
      <c r="D13" s="25" t="s">
        <v>38</v>
      </c>
      <c r="E13" s="25" t="s">
        <v>136</v>
      </c>
    </row>
    <row r="14" spans="1:7" x14ac:dyDescent="0.35">
      <c r="A14" s="25" t="s">
        <v>111</v>
      </c>
      <c r="D14" s="25" t="s">
        <v>39</v>
      </c>
      <c r="E14" s="25" t="s">
        <v>137</v>
      </c>
    </row>
    <row r="15" spans="1:7" x14ac:dyDescent="0.35">
      <c r="A15" s="25" t="s">
        <v>112</v>
      </c>
      <c r="D15" s="25" t="s">
        <v>40</v>
      </c>
      <c r="E15" s="25" t="s">
        <v>138</v>
      </c>
    </row>
    <row r="16" spans="1:7" x14ac:dyDescent="0.35">
      <c r="A16" s="25" t="s">
        <v>113</v>
      </c>
      <c r="D16" s="25" t="s">
        <v>41</v>
      </c>
      <c r="E16" s="25" t="s">
        <v>139</v>
      </c>
    </row>
    <row r="17" spans="1:5" x14ac:dyDescent="0.35">
      <c r="A17" s="25" t="s">
        <v>114</v>
      </c>
      <c r="D17" s="25" t="s">
        <v>42</v>
      </c>
      <c r="E17" s="25" t="s">
        <v>140</v>
      </c>
    </row>
    <row r="18" spans="1:5" x14ac:dyDescent="0.35">
      <c r="A18" s="25" t="s">
        <v>115</v>
      </c>
      <c r="D18" s="25" t="s">
        <v>43</v>
      </c>
      <c r="E18" s="25" t="s">
        <v>141</v>
      </c>
    </row>
    <row r="19" spans="1:5" x14ac:dyDescent="0.35">
      <c r="A19" s="25" t="s">
        <v>116</v>
      </c>
      <c r="D19" s="25" t="s">
        <v>44</v>
      </c>
      <c r="E19" s="26" t="s">
        <v>142</v>
      </c>
    </row>
    <row r="20" spans="1:5" x14ac:dyDescent="0.35">
      <c r="A20" s="25" t="s">
        <v>117</v>
      </c>
      <c r="D20" s="25" t="s">
        <v>45</v>
      </c>
      <c r="E20" s="25" t="s">
        <v>143</v>
      </c>
    </row>
    <row r="21" spans="1:5" x14ac:dyDescent="0.35">
      <c r="A21" s="25" t="s">
        <v>118</v>
      </c>
      <c r="D21" s="25" t="s">
        <v>46</v>
      </c>
      <c r="E21" s="25" t="s">
        <v>144</v>
      </c>
    </row>
    <row r="22" spans="1:5" x14ac:dyDescent="0.35">
      <c r="A22" s="25" t="s">
        <v>119</v>
      </c>
      <c r="D22" s="25" t="s">
        <v>47</v>
      </c>
      <c r="E22" s="25" t="s">
        <v>145</v>
      </c>
    </row>
    <row r="23" spans="1:5" x14ac:dyDescent="0.35">
      <c r="A23" s="25" t="s">
        <v>120</v>
      </c>
      <c r="D23" s="25" t="s">
        <v>48</v>
      </c>
    </row>
    <row r="24" spans="1:5" s="26" customFormat="1" x14ac:dyDescent="0.35">
      <c r="D24" s="26" t="s">
        <v>49</v>
      </c>
      <c r="E24" s="25"/>
    </row>
    <row r="25" spans="1:5" x14ac:dyDescent="0.35">
      <c r="D25" s="25" t="s">
        <v>50</v>
      </c>
    </row>
    <row r="26" spans="1:5" x14ac:dyDescent="0.35">
      <c r="D26" s="25" t="s">
        <v>51</v>
      </c>
    </row>
    <row r="27" spans="1:5" x14ac:dyDescent="0.35">
      <c r="D27" s="25" t="s">
        <v>52</v>
      </c>
    </row>
    <row r="28" spans="1:5" x14ac:dyDescent="0.35">
      <c r="D28" s="25" t="s">
        <v>53</v>
      </c>
    </row>
    <row r="29" spans="1:5" x14ac:dyDescent="0.35">
      <c r="D29" s="25" t="s">
        <v>54</v>
      </c>
    </row>
    <row r="30" spans="1:5" x14ac:dyDescent="0.35">
      <c r="D30" s="25" t="s">
        <v>55</v>
      </c>
    </row>
    <row r="31" spans="1:5" x14ac:dyDescent="0.35">
      <c r="D31" s="25" t="s">
        <v>56</v>
      </c>
    </row>
    <row r="32" spans="1:5" x14ac:dyDescent="0.35">
      <c r="D32" s="25" t="s">
        <v>57</v>
      </c>
    </row>
    <row r="33" spans="4:4" x14ac:dyDescent="0.35">
      <c r="D33" s="25" t="s">
        <v>58</v>
      </c>
    </row>
    <row r="34" spans="4:4" x14ac:dyDescent="0.35">
      <c r="D34" s="25" t="s">
        <v>59</v>
      </c>
    </row>
    <row r="35" spans="4:4" x14ac:dyDescent="0.35">
      <c r="D35" s="25" t="s">
        <v>60</v>
      </c>
    </row>
    <row r="36" spans="4:4" x14ac:dyDescent="0.35">
      <c r="D36" s="25" t="s">
        <v>61</v>
      </c>
    </row>
    <row r="37" spans="4:4" x14ac:dyDescent="0.35">
      <c r="D37" s="25" t="s">
        <v>62</v>
      </c>
    </row>
    <row r="38" spans="4:4" x14ac:dyDescent="0.35">
      <c r="D38" s="25" t="s">
        <v>63</v>
      </c>
    </row>
    <row r="39" spans="4:4" x14ac:dyDescent="0.35">
      <c r="D39" s="25" t="s">
        <v>64</v>
      </c>
    </row>
    <row r="40" spans="4:4" x14ac:dyDescent="0.35">
      <c r="D40" s="25" t="s">
        <v>65</v>
      </c>
    </row>
    <row r="41" spans="4:4" x14ac:dyDescent="0.35">
      <c r="D41" s="25" t="s">
        <v>66</v>
      </c>
    </row>
    <row r="42" spans="4:4" x14ac:dyDescent="0.35">
      <c r="D42" s="25" t="s">
        <v>67</v>
      </c>
    </row>
    <row r="43" spans="4:4" x14ac:dyDescent="0.35">
      <c r="D43" s="25" t="s">
        <v>68</v>
      </c>
    </row>
    <row r="44" spans="4:4" x14ac:dyDescent="0.35">
      <c r="D44" s="25" t="s">
        <v>69</v>
      </c>
    </row>
    <row r="45" spans="4:4" x14ac:dyDescent="0.35">
      <c r="D45" s="25" t="s">
        <v>70</v>
      </c>
    </row>
    <row r="46" spans="4:4" x14ac:dyDescent="0.35">
      <c r="D46" s="25" t="s">
        <v>71</v>
      </c>
    </row>
    <row r="47" spans="4:4" x14ac:dyDescent="0.35">
      <c r="D47" s="25" t="s">
        <v>72</v>
      </c>
    </row>
    <row r="48" spans="4:4" x14ac:dyDescent="0.35">
      <c r="D48" s="25" t="s">
        <v>73</v>
      </c>
    </row>
    <row r="49" spans="4:4" x14ac:dyDescent="0.35">
      <c r="D49" s="25" t="s">
        <v>74</v>
      </c>
    </row>
    <row r="50" spans="4:4" x14ac:dyDescent="0.35">
      <c r="D50" s="25" t="s">
        <v>75</v>
      </c>
    </row>
    <row r="51" spans="4:4" x14ac:dyDescent="0.35">
      <c r="D51" s="25" t="s">
        <v>76</v>
      </c>
    </row>
    <row r="52" spans="4:4" x14ac:dyDescent="0.35">
      <c r="D52" s="25" t="s">
        <v>77</v>
      </c>
    </row>
    <row r="53" spans="4:4" x14ac:dyDescent="0.35">
      <c r="D53" s="25" t="s">
        <v>78</v>
      </c>
    </row>
    <row r="54" spans="4:4" x14ac:dyDescent="0.35">
      <c r="D54" s="25" t="s">
        <v>79</v>
      </c>
    </row>
    <row r="55" spans="4:4" x14ac:dyDescent="0.35">
      <c r="D55" s="25" t="s">
        <v>80</v>
      </c>
    </row>
    <row r="56" spans="4:4" x14ac:dyDescent="0.35">
      <c r="D56" s="25" t="s">
        <v>81</v>
      </c>
    </row>
    <row r="57" spans="4:4" x14ac:dyDescent="0.35">
      <c r="D57" s="25" t="s">
        <v>82</v>
      </c>
    </row>
    <row r="58" spans="4:4" x14ac:dyDescent="0.35">
      <c r="D58" s="25" t="s">
        <v>83</v>
      </c>
    </row>
    <row r="59" spans="4:4" x14ac:dyDescent="0.35">
      <c r="D59" s="25" t="s">
        <v>84</v>
      </c>
    </row>
    <row r="60" spans="4:4" x14ac:dyDescent="0.35">
      <c r="D60" s="25" t="s">
        <v>85</v>
      </c>
    </row>
    <row r="61" spans="4:4" x14ac:dyDescent="0.35">
      <c r="D61" s="25" t="s">
        <v>86</v>
      </c>
    </row>
    <row r="62" spans="4:4" x14ac:dyDescent="0.35">
      <c r="D62" s="25" t="s">
        <v>87</v>
      </c>
    </row>
    <row r="63" spans="4:4" x14ac:dyDescent="0.35">
      <c r="D63" s="25" t="s">
        <v>88</v>
      </c>
    </row>
    <row r="64" spans="4:4" x14ac:dyDescent="0.35">
      <c r="D64" s="25" t="s">
        <v>89</v>
      </c>
    </row>
    <row r="65" spans="4:4" x14ac:dyDescent="0.35">
      <c r="D65" s="25" t="s">
        <v>90</v>
      </c>
    </row>
    <row r="66" spans="4:4" x14ac:dyDescent="0.35">
      <c r="D66" s="25" t="s">
        <v>91</v>
      </c>
    </row>
  </sheetData>
  <sheetProtection sheet="1" objects="1" scenarios="1"/>
  <customSheetViews>
    <customSheetView guid="{82FC6A6C-77BB-4D4E-B764-ABFFBFA8BC83}" scale="70" fitToPage="1" state="hidden">
      <pane xSplit="1" ySplit="2" topLeftCell="B3" activePane="bottomRight" state="frozen"/>
      <selection pane="bottomRight" activeCell="B3" sqref="B3"/>
      <pageMargins left="0.39370078740157483" right="0.39370078740157483" top="0.39370078740157483" bottom="0.39370078740157483" header="0.19685039370078741" footer="0.19685039370078741"/>
      <pageSetup paperSize="9" scale="83" fitToHeight="0" orientation="landscape" r:id="rId1"/>
    </customSheetView>
    <customSheetView guid="{685C868C-3F33-4A77-9B60-B01D7136CD12}" scale="70" fitToPage="1" state="hidden">
      <pane xSplit="1" ySplit="2" topLeftCell="B3" activePane="bottomRight" state="frozen"/>
      <selection pane="bottomRight" activeCell="B3" sqref="B3"/>
      <pageMargins left="0.39370078740157483" right="0.39370078740157483" top="0.39370078740157483" bottom="0.39370078740157483" header="0.19685039370078741" footer="0.19685039370078741"/>
      <pageSetup paperSize="9" scale="83" fitToHeight="0" orientation="landscape" r:id="rId2"/>
    </customSheetView>
  </customSheetViews>
  <mergeCells count="1">
    <mergeCell ref="A1:G1"/>
  </mergeCells>
  <pageMargins left="0.39370078740157483" right="0.39370078740157483" top="0.39370078740157483" bottom="0.39370078740157483" header="0.19685039370078741" footer="0.19685039370078741"/>
  <pageSetup paperSize="9" scale="83" fitToHeight="0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B050D803BE034CBEAE477B239A7EDF" ma:contentTypeVersion="16" ma:contentTypeDescription="Create a new document." ma:contentTypeScope="" ma:versionID="9d6d4b1bf0ddf4b4b598901eb5172bb6">
  <xsd:schema xmlns:xsd="http://www.w3.org/2001/XMLSchema" xmlns:xs="http://www.w3.org/2001/XMLSchema" xmlns:p="http://schemas.microsoft.com/office/2006/metadata/properties" xmlns:ns2="f9c27809-4287-4089-b372-ed66d4ae5532" xmlns:ns3="a7a6521e-3bb8-4ccc-a7e1-cb34b7e3d81d" targetNamespace="http://schemas.microsoft.com/office/2006/metadata/properties" ma:root="true" ma:fieldsID="d75914c7c1b02793fc54b38af3bcc159" ns2:_="" ns3:_="">
    <xsd:import namespace="f9c27809-4287-4089-b372-ed66d4ae5532"/>
    <xsd:import namespace="a7a6521e-3bb8-4ccc-a7e1-cb34b7e3d8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27809-4287-4089-b372-ed66d4ae55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6521e-3bb8-4ccc-a7e1-cb34b7e3d81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0a163c4-7aef-45cf-802c-7e9ce6ac4ea5}" ma:internalName="TaxCatchAll" ma:showField="CatchAllData" ma:web="a7a6521e-3bb8-4ccc-a7e1-cb34b7e3d8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9c27809-4287-4089-b372-ed66d4ae5532">
      <Terms xmlns="http://schemas.microsoft.com/office/infopath/2007/PartnerControls"/>
    </lcf76f155ced4ddcb4097134ff3c332f>
    <TaxCatchAll xmlns="a7a6521e-3bb8-4ccc-a7e1-cb34b7e3d81d" xsi:nil="true"/>
  </documentManagement>
</p:properties>
</file>

<file path=customXml/itemProps1.xml><?xml version="1.0" encoding="utf-8"?>
<ds:datastoreItem xmlns:ds="http://schemas.openxmlformats.org/officeDocument/2006/customXml" ds:itemID="{84C2398E-8683-47DC-B88C-ED1C976AA18C}"/>
</file>

<file path=customXml/itemProps2.xml><?xml version="1.0" encoding="utf-8"?>
<ds:datastoreItem xmlns:ds="http://schemas.openxmlformats.org/officeDocument/2006/customXml" ds:itemID="{A8317E65-493B-4D15-8DBA-8CB33897AB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8BCC39-A56F-406C-88CF-F267DED3BA61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d8ebf77-cd33-4f18-bb2b-d077fe339d9a"/>
    <ds:schemaRef ds:uri="6df68d03-0d94-44b1-a9a2-765e7690f20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Introduction</vt:lpstr>
      <vt:lpstr>A_Summary</vt:lpstr>
      <vt:lpstr>B_OPS</vt:lpstr>
      <vt:lpstr>C_ABOD</vt:lpstr>
      <vt:lpstr>C_1_TA</vt:lpstr>
      <vt:lpstr>D_Positions</vt:lpstr>
      <vt:lpstr>Calculator</vt:lpstr>
      <vt:lpstr>Ref_Data</vt:lpstr>
      <vt:lpstr>A_Summary!Print_Titles</vt:lpstr>
      <vt:lpstr>B_OPS!Print_Titles</vt:lpstr>
      <vt:lpstr>C_1_TA!Print_Titles</vt:lpstr>
      <vt:lpstr>C_ABOD!Print_Titles</vt:lpstr>
      <vt:lpstr>D_Positions!Print_Titles</vt:lpstr>
      <vt:lpstr>Ref_Data!Print_Titles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 Harutyunyan</dc:creator>
  <cp:lastModifiedBy>Cecile</cp:lastModifiedBy>
  <cp:lastPrinted>2020-09-09T08:36:28Z</cp:lastPrinted>
  <dcterms:created xsi:type="dcterms:W3CDTF">2019-08-02T19:45:18Z</dcterms:created>
  <dcterms:modified xsi:type="dcterms:W3CDTF">2022-05-30T12:57:49Z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0x0101008BB050D803BE034CBEAE477B239A7EDF</vt:lpwstr>
  </property>
  <property fmtid="{D5CDD505-2E9C-101B-9397-08002B2CF9AE}" pid="3" name="MediaServiceImageTags">
    <vt:lpwstr/>
  </property>
</Properties>
</file>